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5"/>
  </bookViews>
  <sheets>
    <sheet name="Pril1" sheetId="1" r:id="rId1"/>
    <sheet name="Pril2" sheetId="2" r:id="rId2"/>
    <sheet name="Pril3" sheetId="3" r:id="rId3"/>
    <sheet name="Pril4" sheetId="4" r:id="rId4"/>
    <sheet name="Kum Pril4" sheetId="5" r:id="rId5"/>
    <sheet name="Pril5" sheetId="6" r:id="rId6"/>
    <sheet name="Pril6" sheetId="7" r:id="rId7"/>
  </sheets>
  <definedNames>
    <definedName name="_xlfn_SUMIFS">NA()</definedName>
    <definedName name="_xlnm.Print_Titles" localSheetId="0">'Pril1'!$7:$7</definedName>
    <definedName name="_xlnm.Print_Titles" localSheetId="1">'Pril2'!$8:$8</definedName>
    <definedName name="_xlnm.Print_Titles" localSheetId="2">'Pril3'!$6:$6</definedName>
    <definedName name="_xlnm.Print_Titles" localSheetId="3">'Pril4'!$6:$7</definedName>
    <definedName name="_xlnm.Print_Titles" localSheetId="5">'Pril5'!$7:$7</definedName>
  </definedNames>
  <calcPr fullCalcOnLoad="1"/>
</workbook>
</file>

<file path=xl/sharedStrings.xml><?xml version="1.0" encoding="utf-8"?>
<sst xmlns="http://schemas.openxmlformats.org/spreadsheetml/2006/main" count="4091" uniqueCount="992">
  <si>
    <t>параграф</t>
  </si>
  <si>
    <t/>
  </si>
  <si>
    <t>2400</t>
  </si>
  <si>
    <t>Приходи и доходи от собственост</t>
  </si>
  <si>
    <t>2406</t>
  </si>
  <si>
    <t>приходи от наеми на земя</t>
  </si>
  <si>
    <t>2408</t>
  </si>
  <si>
    <t>приходи от лихви по текущи банкови сметки</t>
  </si>
  <si>
    <t>2700</t>
  </si>
  <si>
    <t>Общински такси</t>
  </si>
  <si>
    <t>2708</t>
  </si>
  <si>
    <t>за ползване на общежития и други по образованието</t>
  </si>
  <si>
    <t>2800</t>
  </si>
  <si>
    <t>Глоби, санкции и наказателни лихви</t>
  </si>
  <si>
    <t>2802</t>
  </si>
  <si>
    <t>глоби, санкции, неустойки, наказателни лихви, обезщетения и начети</t>
  </si>
  <si>
    <t>3600</t>
  </si>
  <si>
    <t>Други приходи</t>
  </si>
  <si>
    <t>3601</t>
  </si>
  <si>
    <t>реализирани курсови разлики от валутни операции (нето) (+/-)</t>
  </si>
  <si>
    <t>3611</t>
  </si>
  <si>
    <t>получени застрахователни обезщетения за ДМА</t>
  </si>
  <si>
    <t>3619</t>
  </si>
  <si>
    <t>други неданъчни приходи</t>
  </si>
  <si>
    <t>3700</t>
  </si>
  <si>
    <t>Внесени ДДС и други данъци върху продажбите</t>
  </si>
  <si>
    <t>3702</t>
  </si>
  <si>
    <t>внесен данък върху приходите от стопанска дейност на бюджетните предприятия (-)</t>
  </si>
  <si>
    <t>4500</t>
  </si>
  <si>
    <t>Помощи и дарения от страната</t>
  </si>
  <si>
    <t>4501</t>
  </si>
  <si>
    <t>текущи помощи и дарения от страната</t>
  </si>
  <si>
    <t>3100</t>
  </si>
  <si>
    <t>Трансфери между бюджета на бюджетната организация и ЦБ (нето)</t>
  </si>
  <si>
    <t>3111</t>
  </si>
  <si>
    <t>обща субсидия и други трансфери за държавни дейности от ЦБ за общини (+)</t>
  </si>
  <si>
    <t>3118</t>
  </si>
  <si>
    <t>получени от общини трансфери за други целеви разходи от ЦБ чрез  кодовете в СЕБРА 488 001 ххх-х</t>
  </si>
  <si>
    <t>3120</t>
  </si>
  <si>
    <t>възстановени трансфери за ЦБ (-)</t>
  </si>
  <si>
    <t>3128</t>
  </si>
  <si>
    <t>получени от общини трансфери за други целеви разходи от ЦБ чрез кодове в СЕБРА 488 002 ххх-х</t>
  </si>
  <si>
    <t>6100</t>
  </si>
  <si>
    <t>Трансфери между бюджети (нето)</t>
  </si>
  <si>
    <t>6101</t>
  </si>
  <si>
    <t>трансфери между бюджети - получени трансфери (+)</t>
  </si>
  <si>
    <t>6102</t>
  </si>
  <si>
    <t>трансфери между бюджети - предоставени трансфери (-)</t>
  </si>
  <si>
    <t>6105</t>
  </si>
  <si>
    <t>трансфери от МТСП по програми за осигуряване на заетост (+/-)</t>
  </si>
  <si>
    <t>6200</t>
  </si>
  <si>
    <t>Трансфери между бюджети и сметки за средствата от Европейския съюз (нето)</t>
  </si>
  <si>
    <t>6202</t>
  </si>
  <si>
    <t>предоставени трансфери (+/-)</t>
  </si>
  <si>
    <t>7600</t>
  </si>
  <si>
    <t>Временни безлихвени заеми между бюджети и сметки за средствата от Европейския съюз (нето)</t>
  </si>
  <si>
    <t>8800</t>
  </si>
  <si>
    <t>Събрани средства и извършени плащания за сметка на други бюджети, сметки и фондове - нето (+/-)</t>
  </si>
  <si>
    <t>8803</t>
  </si>
  <si>
    <t>събрани средства и извършени плащания от/за сметки за средствата от Европейския съюз (+/-)</t>
  </si>
  <si>
    <t>9500</t>
  </si>
  <si>
    <t>Депозити и средства по сметки - нето (+/-)     (този параграф се използва и за наличностите на ЦБ в БНБ)</t>
  </si>
  <si>
    <t>9501</t>
  </si>
  <si>
    <t>остатък в левове по сметки от предходния период (+)</t>
  </si>
  <si>
    <t>9502</t>
  </si>
  <si>
    <t>остатък в левова равностойност по валутни сметки от предходния период (+)</t>
  </si>
  <si>
    <t>9507</t>
  </si>
  <si>
    <t>наличност в левове по сметки в края на периода (-)</t>
  </si>
  <si>
    <t>9508</t>
  </si>
  <si>
    <t>наличност в левова равностойност по валутни сметки в края на периода (-)</t>
  </si>
  <si>
    <t>МЕСТНИ ПРИХОДИ</t>
  </si>
  <si>
    <t>0100</t>
  </si>
  <si>
    <t>Данък върху доходите на физически лица</t>
  </si>
  <si>
    <t>0103</t>
  </si>
  <si>
    <t>патентен данък и данък върху таксиметров превоз на пътници</t>
  </si>
  <si>
    <t>0113</t>
  </si>
  <si>
    <t>в т.ч.данък върху таксиметров превоз на пътници</t>
  </si>
  <si>
    <t>1300</t>
  </si>
  <si>
    <t>Имуществени и други местни данъци</t>
  </si>
  <si>
    <t>1301</t>
  </si>
  <si>
    <t>данък върху недвижими имоти</t>
  </si>
  <si>
    <t>1303</t>
  </si>
  <si>
    <t>данък върху превозните средства</t>
  </si>
  <si>
    <t>1304</t>
  </si>
  <si>
    <t>данък при придобиване на имущество по дарения и възмезден начин</t>
  </si>
  <si>
    <t>1308</t>
  </si>
  <si>
    <t>туристически данък</t>
  </si>
  <si>
    <t>2000</t>
  </si>
  <si>
    <t>Други данъци</t>
  </si>
  <si>
    <t>2404</t>
  </si>
  <si>
    <t>нетни приходи от продажби на услуги, стоки и продукция</t>
  </si>
  <si>
    <t>2405</t>
  </si>
  <si>
    <t>приходи от наеми на имущество</t>
  </si>
  <si>
    <t>2407</t>
  </si>
  <si>
    <t>приходи от дивиденти</t>
  </si>
  <si>
    <t>2409</t>
  </si>
  <si>
    <t>приходи от лихви по срочни депозити</t>
  </si>
  <si>
    <t>2701</t>
  </si>
  <si>
    <t>за ползване на детски градини</t>
  </si>
  <si>
    <t>2702</t>
  </si>
  <si>
    <t>за ползване на детски ясли и други по здравеопазването</t>
  </si>
  <si>
    <t>2704</t>
  </si>
  <si>
    <t>за ползване на домашен социален патронаж и други общински социални услуги</t>
  </si>
  <si>
    <t>2707</t>
  </si>
  <si>
    <t>за битови отпадъци</t>
  </si>
  <si>
    <t>2710</t>
  </si>
  <si>
    <t>за технически услуги</t>
  </si>
  <si>
    <t>2711</t>
  </si>
  <si>
    <t>за административни услуги</t>
  </si>
  <si>
    <t>2715</t>
  </si>
  <si>
    <t>за откупуване на гробни места</t>
  </si>
  <si>
    <t>2717</t>
  </si>
  <si>
    <t>за притежаване на куче</t>
  </si>
  <si>
    <t>2729</t>
  </si>
  <si>
    <t>други общински такси</t>
  </si>
  <si>
    <t>2809</t>
  </si>
  <si>
    <t>наказателни лихви за данъци, мита и осигурителни вноски</t>
  </si>
  <si>
    <t>3701</t>
  </si>
  <si>
    <t>внесен ДДС (-)</t>
  </si>
  <si>
    <t>4000</t>
  </si>
  <si>
    <t>Постъпления от продажба на нефинансови активи</t>
  </si>
  <si>
    <t>4022</t>
  </si>
  <si>
    <t>постъпления от продажба на сгради</t>
  </si>
  <si>
    <t>4030</t>
  </si>
  <si>
    <t>постъпления от продажба на нематериални дълготрайни активи</t>
  </si>
  <si>
    <t>4040</t>
  </si>
  <si>
    <t>постъпления от продажба на земя</t>
  </si>
  <si>
    <t>4100</t>
  </si>
  <si>
    <t>Приходи от концесии</t>
  </si>
  <si>
    <t>3112</t>
  </si>
  <si>
    <t>обща изравнителна субсидия и други трансфери за местни дейности от ЦБ за общини (+)</t>
  </si>
  <si>
    <t>3113</t>
  </si>
  <si>
    <t>получени от общини целеви субсидии от ЦБ за капиталови разходи (+)</t>
  </si>
  <si>
    <t>8300</t>
  </si>
  <si>
    <t>Заеми от банки и други лица в страната - нето (+/-)</t>
  </si>
  <si>
    <t>8311</t>
  </si>
  <si>
    <t>получени краткосрочни заеми от банки в страната (+)</t>
  </si>
  <si>
    <t>8321</t>
  </si>
  <si>
    <t>погашения по краткосрочни заеми от банки в страната (-)</t>
  </si>
  <si>
    <t>8372</t>
  </si>
  <si>
    <t>получени дългосрочни заеми от други лица в страната (+)</t>
  </si>
  <si>
    <t>8382</t>
  </si>
  <si>
    <t>погашения по дългосрочни заеми от други лица в страната (-)</t>
  </si>
  <si>
    <t>9503</t>
  </si>
  <si>
    <t>остатък в левове по депозити от предходния период (+)</t>
  </si>
  <si>
    <t>9505</t>
  </si>
  <si>
    <t>остатък в касата в  левове от предходния период (+)</t>
  </si>
  <si>
    <t>9509</t>
  </si>
  <si>
    <t>наличност в левове по депозити в края на периода (-)</t>
  </si>
  <si>
    <t>9511</t>
  </si>
  <si>
    <t>наличност в касата в левове в края на периода (-)</t>
  </si>
  <si>
    <t>ОБЩО ПРИХОДИ ПО БЮДЖЕТА:</t>
  </si>
  <si>
    <t>Приложение 1</t>
  </si>
  <si>
    <t xml:space="preserve">Отчет на приходите по бюджета на Община Велико Търново </t>
  </si>
  <si>
    <t>Приложение 2</t>
  </si>
  <si>
    <t xml:space="preserve">Отчет на разходите по бюджета на Община Велико Търново </t>
  </si>
  <si>
    <t>Име на параграф</t>
  </si>
  <si>
    <t>Код на параграф</t>
  </si>
  <si>
    <t>РАЗХОДИ ЗА ДЪРЖАВНИ ДЕЙНОСТИ</t>
  </si>
  <si>
    <t>I. Функция Общи държавни служби</t>
  </si>
  <si>
    <t>Група А) Изпълнителни и законодателни органи</t>
  </si>
  <si>
    <t>117 Държавни и общински служби и дейности по изборите</t>
  </si>
  <si>
    <t>Разходи</t>
  </si>
  <si>
    <t>Заплати и възнаграждения за персонала, нает по трудови и служебни правоотношения</t>
  </si>
  <si>
    <t>заплати и възнаграждения на персонала нает по трудови правоотношения</t>
  </si>
  <si>
    <t>0101</t>
  </si>
  <si>
    <t>заплати и възнаграждения на персонала нает по служебни правоотношения</t>
  </si>
  <si>
    <t>0102</t>
  </si>
  <si>
    <t>Други възнаграждения и плащания за персонала</t>
  </si>
  <si>
    <t>0200</t>
  </si>
  <si>
    <t xml:space="preserve">за нещатен персонал нает по трудови правоотношения </t>
  </si>
  <si>
    <t>0201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</si>
  <si>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</si>
  <si>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</si>
  <si>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</si>
  <si>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</si>
  <si>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</si>
  <si>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</si>
  <si>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</si>
  <si>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</si>
  <si>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</si>
  <si>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</si>
  <si>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</si>
  <si>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</si>
  <si>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разходи за външни услуги</t>
  </si>
  <si>
    <t>1020</t>
  </si>
  <si>
    <t>командировки в страната</t>
  </si>
  <si>
    <t>1051</t>
  </si>
  <si>
    <t>Всичко - Разходи:</t>
  </si>
  <si>
    <t>Всичко - 117 Държавни и общински служби и дейности по изборите:</t>
  </si>
  <si>
    <t>122 Общинска администрация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</si>
  <si>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</si>
  <si>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</si>
  <si>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</si>
  <si>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</si>
  <si>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</si>
  <si>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</si>
  <si>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</si>
  <si>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</si>
  <si>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</si>
  <si>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</si>
  <si>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</si>
  <si>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</si>
  <si>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за персонала по извънтрудови правоотношения</t>
  </si>
  <si>
    <t>0202</t>
  </si>
  <si>
    <t>вода, горива и енергия</t>
  </si>
  <si>
    <t>1016</t>
  </si>
  <si>
    <t>текущ ремонт</t>
  </si>
  <si>
    <t>1030</t>
  </si>
  <si>
    <t>други разходи, некласифицирани в другите параграфи и подпараграфи</t>
  </si>
  <si>
    <t>1098</t>
  </si>
  <si>
    <t>Капиталови разходи</t>
  </si>
  <si>
    <t>Основен ремонт на дълготрайни материални активи</t>
  </si>
  <si>
    <t>5100</t>
  </si>
  <si>
    <t>Придобиване на дълготрайни материални активи</t>
  </si>
  <si>
    <t>5200</t>
  </si>
  <si>
    <t>придобиване на друго оборудване, машини и съоръжения</t>
  </si>
  <si>
    <t>5203</t>
  </si>
  <si>
    <t>Всичко - Капиталови разходи:</t>
  </si>
  <si>
    <t>Всичко - 239 Други дейности по вътрешната сигурност:</t>
  </si>
  <si>
    <t>Всичко - Група Б) Полиция, вътрешен ред и сигурност: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</si>
  <si>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</si>
  <si>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</si>
  <si>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храна</t>
  </si>
  <si>
    <t>1011</t>
  </si>
  <si>
    <t>постелен инвентар и облекло</t>
  </si>
  <si>
    <t>1013</t>
  </si>
  <si>
    <t>Всичко - 282 Отбранително-мобилизационна подготовка, поддържане на запаси и мощности:</t>
  </si>
  <si>
    <t>284 Ликвидиране на последици от стихийни бедствия и производствени аварии</t>
  </si>
  <si>
    <t>изграждане на инфраструктурни обекти</t>
  </si>
  <si>
    <t>5206</t>
  </si>
  <si>
    <t>Всичко - 284 Ликвидиране на последици от стихийни бедствия и производствени аварии:</t>
  </si>
  <si>
    <t>285 Доброволни формирования за защита при бедствия</t>
  </si>
  <si>
    <t>разходи за застраховки</t>
  </si>
  <si>
    <t>1062</t>
  </si>
  <si>
    <t>Всичко - 285 Доброволни формирования за защита при бедствия:</t>
  </si>
  <si>
    <t>Всичко - Група Д) Защита на населението, управление и дейности при стихийни бедствия и аварии:</t>
  </si>
  <si>
    <t>Всичко - II. Функция Отбрана и сигурност:</t>
  </si>
  <si>
    <t>III. Функция Образование</t>
  </si>
  <si>
    <t>311 Детски градини</t>
  </si>
  <si>
    <t>осигурителни вноски от работодатели за Учителския пенсионен фонд (УчПФ)</t>
  </si>
  <si>
    <t>0552</t>
  </si>
  <si>
    <t>учебни и научно-изследователски разходи и книги за библиотеките</t>
  </si>
  <si>
    <t>1014</t>
  </si>
  <si>
    <t>Всичко - 311 Детски градини:</t>
  </si>
  <si>
    <t>318 Подготвителна група в училище</t>
  </si>
  <si>
    <t>други разходи за СБКО (тук се отчитат разходите за СБКО, неотчетени по други позиции на ЕБК)</t>
  </si>
  <si>
    <t>1091</t>
  </si>
  <si>
    <t>Всичко - 318 Подготвителна група в училище:</t>
  </si>
  <si>
    <t>322 Неспециализирани училища, без професионални гимназии</t>
  </si>
  <si>
    <t>медикаменти</t>
  </si>
  <si>
    <t>1012</t>
  </si>
  <si>
    <t>краткосрочни командировки в чужбина</t>
  </si>
  <si>
    <t>1052</t>
  </si>
  <si>
    <t>други финансови услуги</t>
  </si>
  <si>
    <t>1069</t>
  </si>
  <si>
    <t>разходи за договорни санкции и неустойки, съдебни обезщетения и разноски</t>
  </si>
  <si>
    <t>1092</t>
  </si>
  <si>
    <t>Платени данъци, такси и административни санкции</t>
  </si>
  <si>
    <t>1900</t>
  </si>
  <si>
    <t>платени държавни данъци, такси, наказателни лихви и административни санкции</t>
  </si>
  <si>
    <t>1901</t>
  </si>
  <si>
    <t>платени общински данъци, такси, наказателни лихви и административни санкции</t>
  </si>
  <si>
    <t>1981</t>
  </si>
  <si>
    <t>Стипендии</t>
  </si>
  <si>
    <t>Текущи трансфери, обезщетения и помощи за домакинствата</t>
  </si>
  <si>
    <t>4200</t>
  </si>
  <si>
    <t>други текущи трансфери за домакинствата</t>
  </si>
  <si>
    <t>4219</t>
  </si>
  <si>
    <t>Субсидии</t>
  </si>
  <si>
    <t xml:space="preserve">Субсидии и други текущи трансфери за нефинансови предприятия </t>
  </si>
  <si>
    <t>4300</t>
  </si>
  <si>
    <t>за текуща дейност</t>
  </si>
  <si>
    <t>4301</t>
  </si>
  <si>
    <t>Всичко - Субсидии:</t>
  </si>
  <si>
    <t>придобиване на компютри и хардуер</t>
  </si>
  <si>
    <t>5201</t>
  </si>
  <si>
    <t>придобиване на стопански инвентар</t>
  </si>
  <si>
    <t>5205</t>
  </si>
  <si>
    <t>Придобиване на нематериални дълготрайни активи</t>
  </si>
  <si>
    <t>5300</t>
  </si>
  <si>
    <t>придобиване на програмни продукти и лицензи за програмни продукти</t>
  </si>
  <si>
    <t>5301</t>
  </si>
  <si>
    <t>Всичко - 322 Неспециализирани училища, без професионални гимназии:</t>
  </si>
  <si>
    <t>324 Спортни училища</t>
  </si>
  <si>
    <t>Всичко - 324 Спортни училища:</t>
  </si>
  <si>
    <t>326 Професионални гимназии и паралелки за професионална подготовка</t>
  </si>
  <si>
    <t>Всичко - 326 Професионални гимназии и паралелки за професионална подготовка:</t>
  </si>
  <si>
    <t>332 Общежития</t>
  </si>
  <si>
    <t>Всичко - 332 Общежития:</t>
  </si>
  <si>
    <t>337 Център за подкрепа за личностно развитие</t>
  </si>
  <si>
    <t>Всичко - 337 Център за подкрепа за личностно развитие:</t>
  </si>
  <si>
    <t>338 Ресурсно подпомагане</t>
  </si>
  <si>
    <t>Всичко - 338 Ресурсно подпомагане:</t>
  </si>
  <si>
    <t>389 Други дейности по образованието</t>
  </si>
  <si>
    <t>Всичко - 389 Други дейности по образованието:</t>
  </si>
  <si>
    <t>Всичко - III. Функция Образование:</t>
  </si>
  <si>
    <t>IV. Функция Здравеопазване</t>
  </si>
  <si>
    <t>431 Детски ясли, детски кухни и яслени групи в детска градина</t>
  </si>
  <si>
    <t>придобиване на транспортни средства</t>
  </si>
  <si>
    <t>5204</t>
  </si>
  <si>
    <t>Всичко - 431 Детски ясли, детски кухни и яслени групи в детска градина:</t>
  </si>
  <si>
    <t>437 Здравен кабинет в детски градини и училища</t>
  </si>
  <si>
    <t>Всичко - 437 Здравен кабинет в детски градини и училища:</t>
  </si>
  <si>
    <t>469 Други дейности по здравеопазването</t>
  </si>
  <si>
    <t>Всичко - 469 Други дейности по здравеопазването:</t>
  </si>
  <si>
    <t>Всичко - IV. Функция Здравеопазване:</t>
  </si>
  <si>
    <t>V. Функция Социално осигуряване, подпомагане и грижи</t>
  </si>
  <si>
    <t>Група В) Програми, дейности и служби по социалното осигуряване, подпомагане и заетостта</t>
  </si>
  <si>
    <t>526 Центрове за обществена подкрепа</t>
  </si>
  <si>
    <t>Всичко - 526 Центрове за обществена подкрепа:</t>
  </si>
  <si>
    <t>529 Кризисен център</t>
  </si>
  <si>
    <t>обезщетения и помощи по социалното подпомагане</t>
  </si>
  <si>
    <t>4202</t>
  </si>
  <si>
    <t>Всичко - 529 Кризисен център:</t>
  </si>
  <si>
    <t>530 Център за настаняване от семеен тип</t>
  </si>
  <si>
    <t>Всичко - 530 Център за настаняване от семеен тип:</t>
  </si>
  <si>
    <t>532 Програми за временна заетост</t>
  </si>
  <si>
    <t>Всичко - 532 Програми за временна заетост:</t>
  </si>
  <si>
    <t>534 Наблюдавани жилища</t>
  </si>
  <si>
    <t>Всичко - 534 Наблюдавани жилища:</t>
  </si>
  <si>
    <t>535 Преходни жилища</t>
  </si>
  <si>
    <t>Всичко - 535 Преходни жилища:</t>
  </si>
  <si>
    <t>538 Програми за закрила на детето</t>
  </si>
  <si>
    <t>Всичко - 538 Програми за закрила на детето:</t>
  </si>
  <si>
    <t>540 Домове за стари хора</t>
  </si>
  <si>
    <t>Всичко - 540 Домове за стари хора:</t>
  </si>
  <si>
    <t>548 Дневни центрове за стари хора</t>
  </si>
  <si>
    <t>Всичко - 548 Дневни центрове за стари хора:</t>
  </si>
  <si>
    <t>550 Центрове за социална рехабилитация и интеграция</t>
  </si>
  <si>
    <t>Всичко - 550 Центрове за социална рехабилитация и интеграция:</t>
  </si>
  <si>
    <t>551 Дневни центрове за лица с увреждания</t>
  </si>
  <si>
    <t>Всичко - 551 Дневни центрове за лица с увреждания:</t>
  </si>
  <si>
    <t>554 Защитени жилища</t>
  </si>
  <si>
    <t>Всичко - 554 Защитени жилища:</t>
  </si>
  <si>
    <t>562 Асистенти за лична помощ</t>
  </si>
  <si>
    <t>Всичко - 562 Асистенти за лична помощ:</t>
  </si>
  <si>
    <t>589 Други служби и дейности по социалното осигуряване, подпомагане и заетостта</t>
  </si>
  <si>
    <t>Всичко - 589 Други служби и дейности по социалното осигуряване, подпомагане и заетостта:</t>
  </si>
  <si>
    <t>Всичко - Група В) Програми, дейности и служби по социалното осигуряване, подпомагане и заетостта:</t>
  </si>
  <si>
    <t>Всичко - V. Функция Социално осигуряване, подпомагане и грижи:</t>
  </si>
  <si>
    <t>VII. Функция Култура, спорт, почивни дейности и религиозно дело</t>
  </si>
  <si>
    <t>Група Б) Физическа култура и спорт</t>
  </si>
  <si>
    <t>713 Спорт за всички</t>
  </si>
  <si>
    <t>Всичко - 713 Спорт за всички:</t>
  </si>
  <si>
    <t>Всичко - Група Б) Физическа култура и спорт:</t>
  </si>
  <si>
    <t>Група В) Култура</t>
  </si>
  <si>
    <t>738 Читалища</t>
  </si>
  <si>
    <t>Субсидии и други текущи трансфери за юридически лица с нестопанска цел</t>
  </si>
  <si>
    <t>Всичко - 738 Читалища:</t>
  </si>
  <si>
    <t>739 Музеи, худ. галерии, паметници на културата и етногр. комплекси с национален и регионален харакер</t>
  </si>
  <si>
    <t>Всичко - 739 Музеи, худ. галерии, паметници на културата и етногр. комплекси с национален и регионален харакер:</t>
  </si>
  <si>
    <t>751 Библиотеки с национален и регионален характер</t>
  </si>
  <si>
    <t>Всичко - 751 Библиотеки с национален и регионален характер: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</si>
  <si>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</si>
  <si>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</si>
  <si>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</si>
  <si>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</si>
  <si>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>VIII. Функция Икономически дейности и услуги</t>
  </si>
  <si>
    <t>Група В) Транспорт и съобщения</t>
  </si>
  <si>
    <t>849 Други дейности по транспорта,пътищата,пощите и далекосъобщенията</t>
  </si>
  <si>
    <t>Всичко - 849 Други дейности по транспорта,пътищата,пощите и далекосъобщенията:</t>
  </si>
  <si>
    <t>Всичко - Група В) Транспорт и съобщения:</t>
  </si>
  <si>
    <t>Група Е) Други дейности по икономиката</t>
  </si>
  <si>
    <t>898 Други дейности по икономиката</t>
  </si>
  <si>
    <t>Всичко - 898 Други дейности по икономиката:</t>
  </si>
  <si>
    <t>Всичко - Група Е) Други дейности по икономиката:</t>
  </si>
  <si>
    <t>Всичко - VIII. Функция Икономически дейности и услуги:</t>
  </si>
  <si>
    <t>ВСИЧКО РАЗХОДИ ЗА ДЪРЖАВНИ ДЕЙНОСТИ:</t>
  </si>
  <si>
    <t>РАЗХОДИ ЗА МЕСТНИ ДЕЙНОСТИ</t>
  </si>
  <si>
    <t>Разходи за членски внос и участие в нетърговски организации и дейности</t>
  </si>
  <si>
    <t>4600</t>
  </si>
  <si>
    <t xml:space="preserve">123 Общински съвети </t>
  </si>
  <si>
    <t>Всичко - 123 Общински съвети :</t>
  </si>
  <si>
    <t>283 Превантивна дейност за намаляване на вредните последствия от бедствия и аварии</t>
  </si>
  <si>
    <t>Всичко - 283 Превантивна дейност за намаляване на вредните последствия от бедствия и аварии:</t>
  </si>
  <si>
    <t>Резерв</t>
  </si>
  <si>
    <t>Резерв за непредвидени и неотложни разходи</t>
  </si>
  <si>
    <t>0098</t>
  </si>
  <si>
    <t>Всичко - Резерв:</t>
  </si>
  <si>
    <t>336 Столове</t>
  </si>
  <si>
    <t>Всичко - 336 Столове:</t>
  </si>
  <si>
    <t>369 Други дейности за младежта</t>
  </si>
  <si>
    <t>Всичко - 369 Други дейности за младежта:</t>
  </si>
  <si>
    <t>обезщетения и помощи по решение на общинския съвет</t>
  </si>
  <si>
    <t>4214</t>
  </si>
  <si>
    <t>524 Домашен социален патронаж</t>
  </si>
  <si>
    <t>Всичко - 524 Домашен социален патронаж:</t>
  </si>
  <si>
    <t>525 Клубове на пенсионера, инвалида и др.</t>
  </si>
  <si>
    <t>Всичко - 525 Клубове на пенсионера, инвалида и др.: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</si>
  <si>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</si>
  <si>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</si>
  <si>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603 Водоснабдяване и канализация</t>
  </si>
  <si>
    <t>Всичко - 603 Водоснабдяване и канализация: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</si>
  <si>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</si>
  <si>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</si>
  <si>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</si>
  <si>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Придобиване на земя</t>
  </si>
  <si>
    <t>5400</t>
  </si>
  <si>
    <t>Всичко - 606 Изграждане, ремонт и поддържане на уличната мрежа:</t>
  </si>
  <si>
    <t>619 Други дейности по жилищното строителство, благоустройството и регионалното развитие</t>
  </si>
  <si>
    <t>придобиване на други ДМА</t>
  </si>
  <si>
    <t>5219</t>
  </si>
  <si>
    <t>Всичко - 619 Други дейности по жилищното строителство, благоустройството и регионалното развитие: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</si>
  <si>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</si>
  <si>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</si>
  <si>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621 Управление, контрол и регулиране на дейностите по опазване на околната среда</t>
  </si>
  <si>
    <t>Всичко - 621 Управление, контрол и регулиране на дейностите по опазване на околната среда:</t>
  </si>
  <si>
    <t>622 Озеленяване</t>
  </si>
  <si>
    <t>Всичко - 622 Озеленяване:</t>
  </si>
  <si>
    <t>623 Чистота</t>
  </si>
  <si>
    <t>Всичко - 623 Чистота:</t>
  </si>
  <si>
    <t>629 Други дейности по опазване на околната среда</t>
  </si>
  <si>
    <t>Всичко - 629 Други дейности по опазване на околната среда: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</si>
  <si>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</si>
  <si>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</si>
  <si>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Група А) Почивно дело</t>
  </si>
  <si>
    <t>701 Дейности по почивното дело и социалния отдих</t>
  </si>
  <si>
    <t>Всичко - 701 Дейности по почивното дело и социалния отдих:</t>
  </si>
  <si>
    <t>Всичко - Група А) Почивно дело:</t>
  </si>
  <si>
    <t>714 Спортни бази за спорт за всички</t>
  </si>
  <si>
    <t>Всичко - 714 Спортни бази за спорт за всички:</t>
  </si>
  <si>
    <t>735 Театри</t>
  </si>
  <si>
    <t>Всичко - 735 Театри:</t>
  </si>
  <si>
    <t>737 Оркестри и ансамбли</t>
  </si>
  <si>
    <t>Всичко - 737 Оркестри и ансамбли:</t>
  </si>
  <si>
    <t>741 Радиотранслационни възли</t>
  </si>
  <si>
    <t>Всичко - 741 Радиотранслационни възли:</t>
  </si>
  <si>
    <t>745 Обредни домове и зали</t>
  </si>
  <si>
    <t>Всичко - 745 Обредни домове и зали:</t>
  </si>
  <si>
    <t>такса ангажимент по заеми</t>
  </si>
  <si>
    <t>1063</t>
  </si>
  <si>
    <t>Група Б) Селско стопанство, горско стопанство, лов и риболов</t>
  </si>
  <si>
    <t>829 Други дейности по селско и горско стопанство, лов и риболов</t>
  </si>
  <si>
    <t>Всичко - 829 Други дейности по селско и горско стопанство, лов и риболов:</t>
  </si>
  <si>
    <t>Всичко - Група Б) Селско стопанство, горско стопанство, лов и риболов:</t>
  </si>
  <si>
    <t>831 Управление,контрол и регулиране на дейностите по транспорта и пътищата</t>
  </si>
  <si>
    <t>Всичко - 831 Управление,контрол и регулиране на дейностите по транспорта и пътищата:</t>
  </si>
  <si>
    <t>832 Служби и дейности по поддържане, ремонт и изграждане на пътищата</t>
  </si>
  <si>
    <t>Всичко - 832 Служби и дейности по поддържане, ремонт и изграждане на пътищата:</t>
  </si>
  <si>
    <t>866 Общински пазари и тържища</t>
  </si>
  <si>
    <t>Всичко - 866 Общински пазари и тържища:</t>
  </si>
  <si>
    <t>875 Органи и дейности по приватизация</t>
  </si>
  <si>
    <t>Всичко - 875 Органи и дейности по приватизация:</t>
  </si>
  <si>
    <t>878 Приюти за безстопанствени животни</t>
  </si>
  <si>
    <t>Всичко - 878 Приюти за безстопанствени животни:</t>
  </si>
  <si>
    <t>IX. Функция Разходи некласифицирани в другите функции</t>
  </si>
  <si>
    <t>910 Разходи за лихви</t>
  </si>
  <si>
    <t>Други</t>
  </si>
  <si>
    <t>Разходи за лихви по заеми от страната</t>
  </si>
  <si>
    <t>2200</t>
  </si>
  <si>
    <t>Разходи за лихви по заеми от банки в страната</t>
  </si>
  <si>
    <t>2221</t>
  </si>
  <si>
    <t>Разходи за лихви по други заеми от страната</t>
  </si>
  <si>
    <t>2224</t>
  </si>
  <si>
    <t>Всичко - Други:</t>
  </si>
  <si>
    <t>Всичко - 910 Разходи за лихви:</t>
  </si>
  <si>
    <t>Всичко - IX. Функция Разходи некласифицирани в другите функции:</t>
  </si>
  <si>
    <t>ВСИЧКО РАЗХОДИ ЗА МЕСТНИ ДЕЙНОСТИ:</t>
  </si>
  <si>
    <t>547 Център за временно настаняване</t>
  </si>
  <si>
    <t>Всичко - 547 Център за временно настаняване:</t>
  </si>
  <si>
    <t>ОБЩО РАЗХОДИ ПО БЮДЖЕТА:</t>
  </si>
  <si>
    <t>ОП Зелени системи</t>
  </si>
  <si>
    <t>ОП Спортни имоти</t>
  </si>
  <si>
    <t xml:space="preserve">   ОП Кабелно радио</t>
  </si>
  <si>
    <t>ОП Реклама</t>
  </si>
  <si>
    <t>ОП Горско стопанство</t>
  </si>
  <si>
    <t xml:space="preserve">Младежки дом </t>
  </si>
  <si>
    <t>ДКС "Васил Левски"</t>
  </si>
  <si>
    <t>Наименование на параграф</t>
  </si>
  <si>
    <t>уточнен годишен план</t>
  </si>
  <si>
    <t>Заплати и възнаграждения на персонала нает по трудови правоотношения</t>
  </si>
  <si>
    <t>За персонала по извънтрудови правоотношения</t>
  </si>
  <si>
    <t>Изплатени суми от СБКО, за облекло и други на персонала, с характер на възнаграждение</t>
  </si>
  <si>
    <t>Обезщетения за персонала, с характер на възнаграждение</t>
  </si>
  <si>
    <t>Други плащания и възнаграждения</t>
  </si>
  <si>
    <t>Осигурителни вноски от работодатели за Държавното обществено осигуряване (ДОО)</t>
  </si>
  <si>
    <t>Здравноосигурителни вноски от работодатели</t>
  </si>
  <si>
    <t>Вноски за допълнително задължително осигуряване от работодатели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</si>
  <si>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</si>
  <si>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</si>
  <si>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</si>
  <si>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</si>
  <si>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</si>
  <si>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Разходи за външни услуги</t>
  </si>
  <si>
    <t>Текущ ремонт</t>
  </si>
  <si>
    <t>Командировки в страната</t>
  </si>
  <si>
    <t>Краткосрочни командировки в чужбина</t>
  </si>
  <si>
    <t>Разходи за застраховки</t>
  </si>
  <si>
    <t>други разходи за СБКО</t>
  </si>
  <si>
    <t>Разходи за договорни санкции и неустойки, съдебни обезщетения и разноски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</si>
  <si>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</si>
  <si>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</si>
  <si>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</si>
  <si>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</si>
  <si>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</si>
  <si>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Придобиване на други ДМА</t>
  </si>
  <si>
    <t>Всичко разходи</t>
  </si>
  <si>
    <t>ПРИЛОЖЕНИЕ 4</t>
  </si>
  <si>
    <t>ПО РАЗПОРЕДИТЕЛИ С БЮДЖЕТНИ КРЕДИТИ, СЪГЛ. ЧЛ.125, АЛ. 4 ОТ ЗПФ</t>
  </si>
  <si>
    <t>№по ред</t>
  </si>
  <si>
    <t>МЕРОПРИЯТИЯ/КМЕТСТВА</t>
  </si>
  <si>
    <t>ДЕЛЕГИРАНИ ОТ ДЪРЖАВАТА ДЕЙНОСТИ</t>
  </si>
  <si>
    <t>МЕСТНИ И ДОФИНАСИРАНИ ДЪРЖАВНИ ДЕЙНОСТИ</t>
  </si>
  <si>
    <t>ОБЩО</t>
  </si>
  <si>
    <t xml:space="preserve"> Община Велико Търново</t>
  </si>
  <si>
    <t>Кметство Дебелец</t>
  </si>
  <si>
    <t>Кметство Килифарево</t>
  </si>
  <si>
    <t>Кметство Ресен</t>
  </si>
  <si>
    <t>Кметство Самоводене</t>
  </si>
  <si>
    <t>Дирекция "Образование, младежки дейности и спорт"</t>
  </si>
  <si>
    <t>ОУ  "Св. Патриарх Евтимий”</t>
  </si>
  <si>
    <t>ОУ “Христо Ботев”</t>
  </si>
  <si>
    <t>ОУ “Бачо Киро”</t>
  </si>
  <si>
    <t>ПМГ “Васил Друмев”</t>
  </si>
  <si>
    <t>ОУ “П. Р. Славейков”</t>
  </si>
  <si>
    <t>СУ “Владимир Комаров”</t>
  </si>
  <si>
    <t>СУ “Емилиян Станев”</t>
  </si>
  <si>
    <t>ПЕГ “Проф.д-р Асен Златаров”</t>
  </si>
  <si>
    <t>СУ “Вела Благоева”</t>
  </si>
  <si>
    <t>ОУ “Димитър Благоев”</t>
  </si>
  <si>
    <t>СУ “Георги Раковски”</t>
  </si>
  <si>
    <t>ПХГ “Св. св. Кирил и Методий”</t>
  </si>
  <si>
    <t>ОУ "В. Левски", с. Леденик</t>
  </si>
  <si>
    <t>ОУ "П.Р. Славейков", с. Ц. Кория</t>
  </si>
  <si>
    <t>ОУ "Хр. Смирненски", с. Самоводене</t>
  </si>
  <si>
    <t>ОУ "Хр. Ботев", с. Ресен</t>
  </si>
  <si>
    <t>ОУ "Хр. Смирненски", с. Водолей</t>
  </si>
  <si>
    <t>ОУ "Св. Иван Рилски", с. Балван</t>
  </si>
  <si>
    <t>ОУ "Д-р П. Берон", гр. Дебелец</t>
  </si>
  <si>
    <t>ОУ "Неофит Рилски", гр. Килифарево</t>
  </si>
  <si>
    <t>Спортно училище "Георги Живков",  гр. Велико Търново</t>
  </si>
  <si>
    <t>Общинско ученическо общежитие "Кольо Фичето"</t>
  </si>
  <si>
    <t>Център за социални услуги</t>
  </si>
  <si>
    <t>ОП "Спортни имоти и прояви"</t>
  </si>
  <si>
    <t>Дирекция "Култура, туризъм и международни дейности"</t>
  </si>
  <si>
    <t>Регионален исторически музей Велико Търново</t>
  </si>
  <si>
    <t>ХГ "Борис Денев", гр. Велико Търново</t>
  </si>
  <si>
    <t>РБ "П.Р.Славейков", гр. В. Търново</t>
  </si>
  <si>
    <t>ДКС "В. Левски"</t>
  </si>
  <si>
    <t>ОП "Кабелно радио - Велико Търново"</t>
  </si>
  <si>
    <t>ОП "Горско стопанство"</t>
  </si>
  <si>
    <t>ОП "Зелени системи"</t>
  </si>
  <si>
    <t>Младежки дом</t>
  </si>
  <si>
    <t>ОП "Реклама - Велико Търново"</t>
  </si>
  <si>
    <t>ОБЩО ПО БЮДЖЕТА:</t>
  </si>
  <si>
    <r>
      <t>Забележка:</t>
    </r>
    <r>
      <rPr>
        <sz val="12"/>
        <rFont val="Times New Roman"/>
        <family val="1"/>
      </rPr>
      <t xml:space="preserve">  </t>
    </r>
  </si>
  <si>
    <t>Посочените данни по разпоредители с бюджетни кредити включват и средства за капиталови разходи.</t>
  </si>
  <si>
    <t>Запазва се  схемата за финансиране и отчитане на  разпоредителите с кредити, прилагана до момента.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</si>
  <si>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</si>
  <si>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</si>
  <si>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</si>
  <si>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</si>
  <si>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</si>
  <si>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</si>
  <si>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</si>
  <si>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</si>
  <si>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</si>
  <si>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</si>
  <si>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план</t>
  </si>
  <si>
    <t>отчет</t>
  </si>
  <si>
    <t>ВСИЧКО РАЗХОДИ:</t>
  </si>
  <si>
    <t>5100  ОСНОВЕН  РЕМОНТ НА ДМА</t>
  </si>
  <si>
    <t>Функция 01 Общи държавни служби</t>
  </si>
  <si>
    <t>ОБЕКТИ</t>
  </si>
  <si>
    <t>Основен ремонт сгради общинска собственост на територията на кметство с. Хотница, 30% от продажби на общинско имущество</t>
  </si>
  <si>
    <t>Основен ремонт кметство с. Ветринци, 30% от продажби на общинско имущество</t>
  </si>
  <si>
    <t>Функция 02 Отбрана и сигурност</t>
  </si>
  <si>
    <t>Укрепване улица "Пета", с. Малки чифлик</t>
  </si>
  <si>
    <t>Основен ремонт видеонаблюдение</t>
  </si>
  <si>
    <t>Възстановяване на улици в с. Ново село - водостоци, ПМС 92/17.04.2015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</si>
  <si>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</si>
  <si>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</si>
  <si>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</si>
  <si>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</si>
  <si>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</si>
  <si>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</si>
  <si>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Основен ремонт покрив ДГ "Соня", Велико Търново</t>
  </si>
  <si>
    <t>Функция 04 Здравеопазване</t>
  </si>
  <si>
    <t>Център за обучение и превенция на зависимости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</si>
  <si>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</si>
  <si>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</si>
  <si>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</si>
  <si>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</si>
  <si>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Ремонт площадно пространство с. Присово /30% продажба на общинско имущество/</t>
  </si>
  <si>
    <t xml:space="preserve">Основен ремонт Улична осветителна мрежа 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</si>
  <si>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</si>
  <si>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Ремонт стълбищна мрежа, гр. В. Търново, в т.ч. стълбище към автогара Юг</t>
  </si>
  <si>
    <t>Изграждане на водопровод и канализация на бул. България", гр. В. Търново по ПМС 360/10.12.2020 г., писмо №ФО-70/17.12.2020 г. на МФ</t>
  </si>
  <si>
    <t>Функция 07 Почивно дело, култура, религиоз. дейности</t>
  </si>
  <si>
    <t>Сграфито пана - реставрация</t>
  </si>
  <si>
    <t>Подмяна изкуствена настилка на тенис кортове на ул. "Мария Габровска" 2А, гр. Велико Търново с обща площ 3 592 кв.м.</t>
  </si>
  <si>
    <t>Ремонт на "Салон за физическо възпитание и спорт" в гр. Дебелец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</si>
  <si>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</si>
  <si>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</si>
  <si>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Функция 08 Икономически дейности и услуги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</si>
  <si>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</t>
  </si>
  <si>
    <t>5200  ПРИДОБИВАНЕ НА ДМА</t>
  </si>
  <si>
    <t>5201 Придобиване на компютри и хардуер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</si>
  <si>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</si>
  <si>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</si>
  <si>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</si>
  <si>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Климатици</t>
  </si>
  <si>
    <t>5204 Придобиване на транспортни средства</t>
  </si>
  <si>
    <t>Системи за видеонаблюдение</t>
  </si>
  <si>
    <t>5206 Инфраструктурни обекти</t>
  </si>
  <si>
    <t>Изграждане на ДГ в кв. "Картала", гр. В. Търново</t>
  </si>
  <si>
    <t>5205  Придобиване на стопански инвентар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</si>
  <si>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</si>
  <si>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</si>
  <si>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ЦНСТ ул. "Цветарска" 14 - слънчеви колектори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</si>
  <si>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</si>
  <si>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5219 Придобиване на други ДМА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</si>
  <si>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</si>
  <si>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Изграждане на тротоар на ул. "Лазурна"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</si>
  <si>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</si>
  <si>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</si>
  <si>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</si>
  <si>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</si>
  <si>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</si>
  <si>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</si>
  <si>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</si>
  <si>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Изграждане на подпорна стена и канализация за ново спортно игрище</t>
  </si>
  <si>
    <t>Изместване на кабелни линии и трафопост "Ледена пързалка", гр. В. Търново</t>
  </si>
  <si>
    <t>Компютри и хардуер за нуждите на РБ "П.Р.Славейков"</t>
  </si>
  <si>
    <t>ОП "Спортни имоти и прояви"- климатици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</si>
  <si>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</si>
  <si>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</si>
  <si>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</si>
  <si>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</si>
  <si>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</si>
  <si>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</si>
  <si>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</si>
  <si>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 xml:space="preserve">00-98 Резерв за непредвидени и неотложни разходи </t>
  </si>
  <si>
    <t>ОТЧЕТ</t>
  </si>
  <si>
    <t xml:space="preserve">НА  ПРИХОДИТЕ И РАЗХОДИТЕ НА СМЕТКИТЕ ЗА СРЕДСТВАТА ОТ ЕВРОПЕЙСКИЯ СЪЮЗ </t>
  </si>
  <si>
    <t>§§</t>
  </si>
  <si>
    <t>Разплащателна агенция към ДФ "Земеделие" КОД 42 (РА)</t>
  </si>
  <si>
    <t>Национален фонд към Министерство на финансите КОД 98 (КСФ)</t>
  </si>
  <si>
    <t>Други средства от ЕС КОД 96 (ДЕС)</t>
  </si>
  <si>
    <t>Други Международни програми и проекти КОД 97  (ДМП)</t>
  </si>
  <si>
    <t xml:space="preserve"> І. ПРИХОДИ </t>
  </si>
  <si>
    <t xml:space="preserve"> </t>
  </si>
  <si>
    <t>I.ИМУЩЕСТВЕНИ ДАНЪЦИ И НЕДАНЪЧНИ ПРИХОДИ</t>
  </si>
  <si>
    <t>ПРИХОДИ И ДОХОДИ ОТ СОБСТВЕНОСТ</t>
  </si>
  <si>
    <t>24-00</t>
  </si>
  <si>
    <t xml:space="preserve"> - приходи от лихви по текущи банкови сметки</t>
  </si>
  <si>
    <t>24-08</t>
  </si>
  <si>
    <t>Помощи и дарения от чужбина</t>
  </si>
  <si>
    <t>46-00</t>
  </si>
  <si>
    <t xml:space="preserve"> - текущи помощи и дарения от Европейския съюз</t>
  </si>
  <si>
    <t>46-10</t>
  </si>
  <si>
    <t xml:space="preserve"> - капиталови помощи и дарения от Европейския съюз</t>
  </si>
  <si>
    <t>46-20</t>
  </si>
  <si>
    <t>I. ОБЩО ПРИХОДИ</t>
  </si>
  <si>
    <t>99-99</t>
  </si>
  <si>
    <t>ТРАНСФЕРИ</t>
  </si>
  <si>
    <t>62-00</t>
  </si>
  <si>
    <t xml:space="preserve"> - получени трансфери (+)</t>
  </si>
  <si>
    <t>62-01</t>
  </si>
  <si>
    <t xml:space="preserve"> - предоставени трансфери (-)</t>
  </si>
  <si>
    <t>62-02</t>
  </si>
  <si>
    <t>Трансфери между сметки за средствата от Европейския съюз (нето)</t>
  </si>
  <si>
    <t>63-00</t>
  </si>
  <si>
    <t>- получени трансфери (+)</t>
  </si>
  <si>
    <t>63-01</t>
  </si>
  <si>
    <t>- предоставени трансфери (-)</t>
  </si>
  <si>
    <t>63-02</t>
  </si>
  <si>
    <t>ОБЩО ТРАНСФЕРИ</t>
  </si>
  <si>
    <t>ВРЕМЕННИ БЕЗЛИХВЕНИ ЗАЕМИ</t>
  </si>
  <si>
    <t>76-00</t>
  </si>
  <si>
    <t>Временни безлихвени заеми между извънбюджетни сметки/фондове (нето)</t>
  </si>
  <si>
    <t>77-00</t>
  </si>
  <si>
    <t>VІІ. ОПЕРАЦИИ С ФИНАНСОВИ АКТИВИ И ПАСИВИ</t>
  </si>
  <si>
    <t>Временно съхранявани средства и средства на разпореждане - нето (+/-)</t>
  </si>
  <si>
    <t>88-00</t>
  </si>
  <si>
    <t xml:space="preserve"> - средства на разпореждане предоставени / събрани от/за извънбюджетни сметки (+/-)</t>
  </si>
  <si>
    <t>88-03</t>
  </si>
  <si>
    <t>95-00</t>
  </si>
  <si>
    <t xml:space="preserve"> - остатък в левове по сметки от предходния период (+)</t>
  </si>
  <si>
    <t>95-01</t>
  </si>
  <si>
    <t xml:space="preserve"> - наличност в левове по сметки в края на периода (-)</t>
  </si>
  <si>
    <t>95-07</t>
  </si>
  <si>
    <t>ОБЩО ОПЕРАЦИИ С ФИНАНСОВИ АКТИВИ И ПАСИВИ</t>
  </si>
  <si>
    <t xml:space="preserve"> ОБЩО ПРИХОДИ НА ОБЩИНАТА:</t>
  </si>
  <si>
    <t>ІІ. РАЗХОДИ</t>
  </si>
  <si>
    <t>01-00</t>
  </si>
  <si>
    <t xml:space="preserve"> - заплати и възнаграждения на персонала нает по трудови правоотношения</t>
  </si>
  <si>
    <t>01-01</t>
  </si>
  <si>
    <t xml:space="preserve"> - заплати и възнаграждения на персонала нает по служебни правоотношения</t>
  </si>
  <si>
    <t>01-02</t>
  </si>
  <si>
    <t>02-00</t>
  </si>
  <si>
    <t xml:space="preserve"> - за нещатен персонал нает по трудови правоотношения </t>
  </si>
  <si>
    <t>02-01</t>
  </si>
  <si>
    <t xml:space="preserve"> - за персонала по извънтрудови правоотношения</t>
  </si>
  <si>
    <t>02-02</t>
  </si>
  <si>
    <t xml:space="preserve"> - изплатени суми от СБКО, за облекло и други на персонала, с характер на възнаграждение</t>
  </si>
  <si>
    <t>02-05</t>
  </si>
  <si>
    <t xml:space="preserve"> - обезщетение на персонала с характер на възнаграждение</t>
  </si>
  <si>
    <t xml:space="preserve"> 02-08</t>
  </si>
  <si>
    <t xml:space="preserve"> - други плащания и възнаграждения</t>
  </si>
  <si>
    <t>02-09</t>
  </si>
  <si>
    <t>05-00</t>
  </si>
  <si>
    <t xml:space="preserve"> - осигурителни вноски от работодатели за Държавното обществено осигуряване (ДОО)</t>
  </si>
  <si>
    <t>05-51</t>
  </si>
  <si>
    <t xml:space="preserve"> - осигурителни вноски от работодатели за Учителския пенсионен фонд (УчПФ)</t>
  </si>
  <si>
    <t>05-52</t>
  </si>
  <si>
    <t xml:space="preserve"> - здравноосигурителни вноски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</si>
  <si>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</si>
  <si>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</si>
  <si>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</si>
  <si>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 xml:space="preserve"> - задължителни вноски за чуждестранни пенсионни фондове и  схеми за сметка на осигурителя</t>
  </si>
  <si>
    <t>05-90</t>
  </si>
  <si>
    <t>10-00</t>
  </si>
  <si>
    <t xml:space="preserve"> - храна</t>
  </si>
  <si>
    <t>10-11</t>
  </si>
  <si>
    <t xml:space="preserve"> - медикаменти</t>
  </si>
  <si>
    <t>10-12</t>
  </si>
  <si>
    <t xml:space="preserve"> - постелен инвентар и облекло</t>
  </si>
  <si>
    <t>10-13</t>
  </si>
  <si>
    <t xml:space="preserve"> - учебни и научно-изследователски разходи и книги за библиотеките</t>
  </si>
  <si>
    <t>10-14</t>
  </si>
  <si>
    <t xml:space="preserve"> - материали</t>
  </si>
  <si>
    <t>10-15</t>
  </si>
  <si>
    <t xml:space="preserve"> - вода, горива и енергия</t>
  </si>
  <si>
    <t>10-16</t>
  </si>
  <si>
    <t xml:space="preserve"> - разходи за външни услуги</t>
  </si>
  <si>
    <t>10-20</t>
  </si>
  <si>
    <t xml:space="preserve"> - текущ ремонт</t>
  </si>
  <si>
    <t>10-30</t>
  </si>
  <si>
    <t xml:space="preserve"> - командировки в страната</t>
  </si>
  <si>
    <t>10-51</t>
  </si>
  <si>
    <t xml:space="preserve"> - краткосрочни командировки в чужбина</t>
  </si>
  <si>
    <t>10-52</t>
  </si>
  <si>
    <t xml:space="preserve"> - разходи за застраховки</t>
  </si>
  <si>
    <t>10-62</t>
  </si>
  <si>
    <t xml:space="preserve"> -такса ангажимент по заеми</t>
  </si>
  <si>
    <t>10-63</t>
  </si>
  <si>
    <t xml:space="preserve"> - други финансови услуги</t>
  </si>
  <si>
    <t>10-69</t>
  </si>
  <si>
    <t xml:space="preserve"> - други разходи за СБКО (тук се отчитат разходите за СБКО, неотчетени по други позиции на ЕБК)</t>
  </si>
  <si>
    <t>10-91</t>
  </si>
  <si>
    <t xml:space="preserve"> - разходи за договорни санкции и неустойки, съдебни обезщетения и разноски</t>
  </si>
  <si>
    <t>10-92</t>
  </si>
  <si>
    <t xml:space="preserve"> - други разходи, некласифицирани в другите параграфи и подпараграфи</t>
  </si>
  <si>
    <t>10-98</t>
  </si>
  <si>
    <t>19-00</t>
  </si>
  <si>
    <t xml:space="preserve"> - платени държавни данъци, такси, наказателни лихви и административни санкции</t>
  </si>
  <si>
    <t>19-01</t>
  </si>
  <si>
    <t>19-81</t>
  </si>
  <si>
    <t xml:space="preserve"> -платени данъци, такси, наказателни лихви и административни санкции в чужбина</t>
  </si>
  <si>
    <t>19-91</t>
  </si>
  <si>
    <t>40-00</t>
  </si>
  <si>
    <t>42-00</t>
  </si>
  <si>
    <t xml:space="preserve"> - обезщетения и помощи по социалното подпомагане</t>
  </si>
  <si>
    <t>42-02</t>
  </si>
  <si>
    <t>45-00</t>
  </si>
  <si>
    <t>Предоставени текущи и капиталови трансфери за чужбина</t>
  </si>
  <si>
    <t>49-00</t>
  </si>
  <si>
    <t xml:space="preserve"> -текущи трансфери за чужбина</t>
  </si>
  <si>
    <t>49-01</t>
  </si>
  <si>
    <t xml:space="preserve"> - капиталови трансфери за чужбина</t>
  </si>
  <si>
    <t>49-02</t>
  </si>
  <si>
    <t>Основен ремонт на ДМА</t>
  </si>
  <si>
    <t>51-00</t>
  </si>
  <si>
    <t>Придобиване на ДМА</t>
  </si>
  <si>
    <t>52-00</t>
  </si>
  <si>
    <t xml:space="preserve"> - придобиване на компютри и хардуер</t>
  </si>
  <si>
    <t>52-01</t>
  </si>
  <si>
    <t xml:space="preserve"> - придобиване на сгради</t>
  </si>
  <si>
    <t>52-02</t>
  </si>
  <si>
    <t xml:space="preserve"> - придобиване на друго оборудване, машини и съоръжения</t>
  </si>
  <si>
    <t>52-03</t>
  </si>
  <si>
    <t xml:space="preserve"> - придобиване на транспортни средства</t>
  </si>
  <si>
    <t>52-04</t>
  </si>
  <si>
    <t xml:space="preserve"> -придобиване на стопански инвентар</t>
  </si>
  <si>
    <t>52-05</t>
  </si>
  <si>
    <t xml:space="preserve"> - изграждане на инфраструктурни обекти</t>
  </si>
  <si>
    <t>52-06</t>
  </si>
  <si>
    <t xml:space="preserve"> -придобиване на други ДМА</t>
  </si>
  <si>
    <t>52-19</t>
  </si>
  <si>
    <t>53-00</t>
  </si>
  <si>
    <t xml:space="preserve"> -придобиване на програмни продукти и лицензи за програмни продукти</t>
  </si>
  <si>
    <t>53-01</t>
  </si>
  <si>
    <t xml:space="preserve"> - придобиване на други нематериални дълготрайни активи</t>
  </si>
  <si>
    <t>53-09</t>
  </si>
  <si>
    <t>54-00</t>
  </si>
  <si>
    <t>Капиталови трансфери</t>
  </si>
  <si>
    <t>55-00</t>
  </si>
  <si>
    <t xml:space="preserve"> - капиталови трансфери за нефинансови предприятия</t>
  </si>
  <si>
    <t>55-01</t>
  </si>
  <si>
    <t>ВСИЧКО КАПИТАЛОВИ РАЗХОДИ:</t>
  </si>
  <si>
    <t>II. ОБЩО РАЗХОДИ РЕКАПИТУЛАЦИЯ</t>
  </si>
  <si>
    <t>ПРИЛОЖЕНИЕ 5</t>
  </si>
  <si>
    <t>Приложение 4A</t>
  </si>
  <si>
    <t>Рекапитулация по разходни параграфи на общински предприятия и мероприятия към 31.03.2022 година</t>
  </si>
  <si>
    <t xml:space="preserve"> отчет 31.03.22</t>
  </si>
  <si>
    <t xml:space="preserve"> И ДРУГИ МЕЖДУНАРОДНИ ПРОГРАМИ И ПРОЕКТИ НА ОБЩИНА ВЕЛИКО ТЪРНОВО КЪМ 31.03.2022 ГОДИНА </t>
  </si>
  <si>
    <t>НАИМЕНОВАНИЕ НА ПАРАГРАФА ПО ЕБК 2022</t>
  </si>
  <si>
    <t>НАЧАЛЕН ПЛАН 2022</t>
  </si>
  <si>
    <t>УТОЧНЕН ПЛАН 31.03. 2022</t>
  </si>
  <si>
    <t>ОТЧЕТ КЪМ 31.03.2022</t>
  </si>
  <si>
    <t>текущи трансфери за домакинства от средства на Европейския съюз</t>
  </si>
  <si>
    <t>42-17</t>
  </si>
  <si>
    <t>45-01</t>
  </si>
  <si>
    <t xml:space="preserve"> - текущи помощи и дарения от страната</t>
  </si>
  <si>
    <t>36-00</t>
  </si>
  <si>
    <t>36-01</t>
  </si>
  <si>
    <t xml:space="preserve"> - реализирани курсови разлики от валутни операции (нето) (+/-)</t>
  </si>
  <si>
    <t>АКТУАЛИЗИРАН  БЮДЖЕТ КЪМ 31.03.2022 Г.</t>
  </si>
  <si>
    <t>НАЧАЛЕН ПЛАН 2022 Г.</t>
  </si>
  <si>
    <t>УТОЧНЕН ПЛАН КЪМ 31.03.2022 Г.</t>
  </si>
  <si>
    <t>ОТЧЕТ КЪМ 31.03.2022 Г.</t>
  </si>
  <si>
    <t>ИНВЕСТИЦИОННА ПРОГРАМА</t>
  </si>
  <si>
    <t>отчет 31.03.2022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</si>
  <si>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</si>
  <si>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Осигуряване на достъпна среда в сграда Кметство гр. Килифарево</t>
  </si>
  <si>
    <t>Реконструкция на сграда Кметство с. Ресен /30% продажба общинско имущество/</t>
  </si>
  <si>
    <t>Подпорна стена на ул."Симеон Велики" № 4, кв231</t>
  </si>
  <si>
    <t>Подпорна стена на ул."Алеко Константинов" № 33</t>
  </si>
  <si>
    <t>Подпорна стена на ул."Бузлуджа" /при  Стара болница/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</si>
  <si>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</t>
  </si>
  <si>
    <t xml:space="preserve">Възстановяване на  път 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</si>
  <si>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>Възстановяване сградата на детска градина „Пинокио”, с. Самоводене, УПИ-I, кв. 37, по ПМС 250 от 04.09.2020 г. и ПМС 207/29.06.2021 г.</t>
  </si>
  <si>
    <t>Енергийна ефективност ОУ "П.Р.Славейков", гр. В. Търново - собствено участие 315 044 лв. и            НДЕФ 621 164 лв.</t>
  </si>
  <si>
    <t>ДЯ "Слънце" - саниране на сградата и ремонт на улуци и водосточни тръби</t>
  </si>
  <si>
    <t>ДЯ "Пролет" - укрепване на северната едноетажна част на сградата</t>
  </si>
  <si>
    <t>Основен ремонт дом за стари хора "Венета Ботева", гр. В. Търново по проект "Патронажна грижа+ ", ОП "Развитие на човешките ресурси" 2014-2020, №BG05M9OP001-6.002-0077-C01 /код 98/</t>
  </si>
  <si>
    <t>Основен ремонт  Домашен социален патронаж- гр. Велико Търново, филиал с. Ново село</t>
  </si>
  <si>
    <t>Основен ремонт сграда и част от прилежащите пространства на ул. "Цветарска"14</t>
  </si>
  <si>
    <t>Ремонт площадно пространство с. Момин сбор /30% продажба на общинско имущество/</t>
  </si>
  <si>
    <t>Ремонт площадно пространство с. Русаля /30% продажба на общинско имущество/</t>
  </si>
  <si>
    <t>Ремонт водопроводна мрежа ул. "Втора", с. Шереметя /30% продажба на общинско имущество/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</si>
  <si>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</si>
  <si>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>Рехабилитация и модернизация на система за външно изкуствено осветление в жилищни квартали в Община Велико Търново - кв. "Бузлуджа", кв. "Кольо Фичето", кв. "Картала" и кв. "Зона - Б" по Проект "Рехабилитация и модернизация на системи за външно изкуствено осветление във Велико Търново", №BGENERGY-2.001-0003-017 /код 97/</t>
  </si>
  <si>
    <t>Реконструкция на улични ВиК проводи по ул."Ксилифорска", ул. "Теодосий Търновски", ул. "Димитър Найденов", ул. "Сливница", гр. В. Търново</t>
  </si>
  <si>
    <t>Реконструкция на улични ВиК проводи по ул."Опълченска", гр. В. Търново</t>
  </si>
  <si>
    <t>Бул."България"/при НВУ "В.Левски"/, гр. В. Търново -подмяна на бордюри с нови</t>
  </si>
  <si>
    <t>Основен ремонт тротоари на ул."Цар Тодор Светослав"/при поликлиниката/, гр. В. Търново</t>
  </si>
  <si>
    <t>Ремонт на сградата на читалище  Кметство с. Русаля /30% продажба на общинско имущество/</t>
  </si>
  <si>
    <t>Ремонт на сградата на НЧ "Нива - 1898" Кметство с. Балван /30% продажба на общинско имущество/</t>
  </si>
  <si>
    <t>Ремонт дограма РБ "П.Р.Славейков"</t>
  </si>
  <si>
    <t>Ремонт на наклонения асансьор в АМР "Трапезица"</t>
  </si>
  <si>
    <t>Компютри и хардуер</t>
  </si>
  <si>
    <t>Отоплителен котел Кметство с. Плаково /30% продажба общинско имущество/</t>
  </si>
  <si>
    <t>Компютри за нуждите на районните полицейски инспектори и детска педагогическа стая</t>
  </si>
  <si>
    <t>Система за видеонаблюдение Кметство с. Ново село 30% продажба на общинско имущество</t>
  </si>
  <si>
    <t>Изграждане на отводнително съоръжение намиращо се в източната част на с. Ресен, кръстовището на ул. "Георги Димитров" и ул. "Димо Рогев" и прилежащите жилищни сгради, Кметство с.Ресен</t>
  </si>
  <si>
    <t>Мост над река Еньовица, с. Габровци /път Габровци - Пъровци/, с. Габровци</t>
  </si>
  <si>
    <t>Възстановяване на мост - вилна зона, с. Габровци, с. Габровци</t>
  </si>
  <si>
    <t>ОУ „Бачо Киро“, гр. Велико Търново - интерактивни мултитъч дисплей, гр. Велико Търново</t>
  </si>
  <si>
    <t>ОУ „Бачо Киро“, гр. Велико Търново - преносими компютри, преносими конфигурации и 3D принтер, гр. Велико Търново</t>
  </si>
  <si>
    <t>ОУ „Бачо Киро“, гр. Велико Търново - информационен киоск, гр. Велико Търново</t>
  </si>
  <si>
    <t>ОУ „Бачо Киро“, гр. Велико Търново - стериоскопична компютърна конфигурация, гр. Велико Търново</t>
  </si>
  <si>
    <t>СУ „Емилиян Станев“, гр. Велико Търново - компютърни конфигурации</t>
  </si>
  <si>
    <t>ДГ „Иванка Ботева“, гр. Велико Търново - проектор "Звездно небе" по проект "Подкрепа за приобщаващо образование" №BG05M2OP001-3.018-0001</t>
  </si>
  <si>
    <t>СУ „Вела Благоева“, гр. Велико Търново - компютри и хардуер по проект „Живей в кръговрата! Разреши проблема!“, № BG  ENVIORNMENT - 3.00.1-006</t>
  </si>
  <si>
    <t>ОУО "Колю Фичето" - компютърни конфигурации</t>
  </si>
  <si>
    <t>СУ „Вела Благоева“, гр. Велико Търново - аудио-озвучителна техника по  проект „Живей в кръговрата! Разреши проблема!“, 
№ BG  ENVIORNMENT - 3.00.1-006</t>
  </si>
  <si>
    <t>ПЕГ "Проф. Асен Златаров", гр. В. Търново - газова централа с два броя датчици</t>
  </si>
  <si>
    <t>ОУ „Бачо Киро“, гр. Велико Търново - лабораторни уреди за опити</t>
  </si>
  <si>
    <t>ОУ „П. Р. Славейков", гр. Велико Търново - експериментална STEM оранжерия</t>
  </si>
  <si>
    <t xml:space="preserve">ДГ "Шарения замък" - Доставка и монтаж на сенници за детски площадки </t>
  </si>
  <si>
    <t xml:space="preserve">ДГ "Шарения замък" - Доставка и монтаж на детски съоръжения за детски площадки </t>
  </si>
  <si>
    <t>СОУ „Емилиян Станев“ - Подопочистваща машина, гр. Велико Търново</t>
  </si>
  <si>
    <t>ДГ "Шарения замък" - Доставка и монтаж на мебели</t>
  </si>
  <si>
    <t>Придобиване на компютри за нуждите на Детските ясли</t>
  </si>
  <si>
    <t>ПИЦ Придобиване на преносими компютри 2 бр.</t>
  </si>
  <si>
    <t>ПИЦ Закупуване на мултимедиен проектор</t>
  </si>
  <si>
    <t>Заснемане, проектиране и остойностяване на част "Пожароизвестителна система" за Детските ясли</t>
  </si>
  <si>
    <t>Климатици на Детските ясли</t>
  </si>
  <si>
    <t>Бойлер  със серпентина 2 бр. ДЯ Мечо Пух</t>
  </si>
  <si>
    <t>ДЯ "Щастливо детство", ДЯ "Пролет", ДЯ "Слънце, ДЯ "Зорница" - професионални сушилни</t>
  </si>
  <si>
    <t>ДЯ Зорница - закупуване на електрическа пекарна с 2 фурни и печка с 4 котлона</t>
  </si>
  <si>
    <t>ДЯ Мечо Пух - Закупуване на електрическа пекарна с 2 фурни</t>
  </si>
  <si>
    <t>ДЯ Щастливо Детство - Закупуване на електическа пекарна и печка</t>
  </si>
  <si>
    <t>ДМК - Закупуване на работни маси и шкафове</t>
  </si>
  <si>
    <t>Закупуване на компютри в Преходно жилище 1 бр.</t>
  </si>
  <si>
    <t>ДПЛУИ Церова Кория - Преносим компютър</t>
  </si>
  <si>
    <t>ДПЛУИ Церова Кория - пкомпютърна конфигурация</t>
  </si>
  <si>
    <t>ЦСРИ Бойчо войвода -закупуване на компютърна конфигурация</t>
  </si>
  <si>
    <t>Асистентска подкрепа - Придобиване на 3 бр. компютърна конфигурация</t>
  </si>
  <si>
    <t>Компютри по проект "Патронажна грижа + ", ОП "Развитие на човешките ресурси" 2014-2020, №BG05M9OP001-6.002-0077-C01 /код 98/</t>
  </si>
  <si>
    <t>Компютри и хардуер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</si>
  <si>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Закупуване на кушетка и лифтер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</si>
  <si>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лифтер, специализирани електически легла и кушетка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</si>
  <si>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Климатична система по проект "Общностен център за деца и родители "ЦАРЕВГРАД"
BG05M9OP001-2.004-0046-C01 /код 98/</t>
  </si>
  <si>
    <t>ЦНСТ ул. Никола Габровски -Проектиране за изграждане на пожароизвестителна система</t>
  </si>
  <si>
    <t>ЦНСТ ул. Никола Габровски -Придобиване на климатична система 2 бр.</t>
  </si>
  <si>
    <t>ЦНСТ III ул. Колоня Товар - Закупуване на газов котел</t>
  </si>
  <si>
    <t>ЦСРИ Бойчо войвода - Закупуване на цветна копирна машина</t>
  </si>
  <si>
    <t>ЦСРИ Бойчо войвода - закупуване на многофункционална кушетка за кинезитерапия</t>
  </si>
  <si>
    <t>Дневен център за деца и младежи с увреждания "Дъга", гр. Велико Търново - беседка с ударопоглъщаща настилка</t>
  </si>
  <si>
    <t>ДСХ В Търново - Закупуване на локална вентилационна система</t>
  </si>
  <si>
    <t>Заснемане, проектиране и остойностяване на част "Пожароизвестителна система" за ДПЛУИ, с. Церова Кория</t>
  </si>
  <si>
    <t>ЦНСТ I ул. Ил. Драгостинов - Закупуване на МПС с рампа за инвалиди</t>
  </si>
  <si>
    <t>Закупуване на транспортно средство - бус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</si>
  <si>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ЦНСТ I и II ул. Цветарска 14 - Закупуване на бойлер с 2 серпентини</t>
  </si>
  <si>
    <t>ЦНСТ Церова кория - Доставка и монтаж на кухня</t>
  </si>
  <si>
    <t>ДПЛУИ Церова Кория - Закупуване на високооборотна перална машина</t>
  </si>
  <si>
    <t>ДПЛУИ Церова Кория - закупуване на печка с 6 плочи</t>
  </si>
  <si>
    <t>Закупуване на съдомиялна машина и професионална сушилня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</si>
  <si>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Закупуване на съдомиялна машина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</si>
  <si>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Билборд, информационно табло по Проект "Рехабилитация и модернизация на системи за външно изкуствено осветление във Велико Търново", №BGENERGY-2.001-0003-017 /код 97/</t>
  </si>
  <si>
    <t>ОП "Зелени системи" - Сметосъбираща машина</t>
  </si>
  <si>
    <t>ОП "Зелени системи" - Специализирана машина водоноска</t>
  </si>
  <si>
    <t>Комбиниран багер - товарач, ОП Зелени Системи</t>
  </si>
  <si>
    <t>Стопански инвентар Кметство с. Русаля /30% от продажба на общинско имущество/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</si>
  <si>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</si>
  <si>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Изграждане на фундамент за автомобилна везна в землището на с. Шереметя</t>
  </si>
  <si>
    <t>Мултимедийна информационна система по проект "Разширение на Мултимедиен посетителски център "Царевград Търнов" по ОП „Региони в растеж“ 2014-2020г., №BG16RFOP001-1.009-0007 /код 98/</t>
  </si>
  <si>
    <t>Интерактивен киоск за нуждите на ХГ "Борис Денев"  гр. В. Търново</t>
  </si>
  <si>
    <t>Билборд, информационно табло по проект "Разширение на Мултимедиен посетителски център "Царевград Търнов" по ОП „Региони в растеж“ 2014-2020г., №BG16RFOP001-1.009-0007 /код 98/</t>
  </si>
  <si>
    <t>Билборд, информационно табло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</si>
  <si>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Мобилни осветителни и озвучителни кули АМР "Царевец" КТМД Дирекция</t>
  </si>
  <si>
    <t>Стопански инвентар за нуждите на РБ "П.Р.Славейков"</t>
  </si>
  <si>
    <t>Изграждане на скулптури "Глухарчета" в открити градски пространства КТМД Дирекция</t>
  </si>
  <si>
    <t>Изграждане на асфалтов пъмп трак в УПИ XI-3779, кв. 237, гр. Велико Търново</t>
  </si>
  <si>
    <t>Откупки на художествени произведения на Великотърновска тематика  на стари и съвременни автори, след оценка на художествен съвет КТМД Дирекция</t>
  </si>
  <si>
    <t>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</si>
  <si>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 xml:space="preserve">Изграждане на трафопост за захранване на буферен паркинг "Френхисар" </t>
  </si>
  <si>
    <t>Монтаж на цистерна за вода на приют за бездомни животни</t>
  </si>
  <si>
    <t>Софтуерни функционалности за управление на общинска собственост</t>
  </si>
  <si>
    <t>Софтуерни лицензи в РБ „П.Р.Славейков“, гр. Велико Търново</t>
  </si>
  <si>
    <t>Отчуждаване на части от недвижими имоти частна собственост за гробищни паркове</t>
  </si>
  <si>
    <t>Неотложни разходи за текущи ремонти на улична мрежа по населените места</t>
  </si>
  <si>
    <t>6202 Трансфери между бюджети - предоставени трансфери (-)</t>
  </si>
  <si>
    <t>Собствено участие по проект "Интегриран градски транспорт на гр. Велико Търново по ОП „Региони в растеж“ 2014-2020г." BG16RFOP001-1.009-0005-C01</t>
  </si>
  <si>
    <t>Приложение 3</t>
  </si>
  <si>
    <t>ВСИЧКО МЕСТНИ ПРИХОДИ:</t>
  </si>
  <si>
    <t>Всичко:</t>
  </si>
  <si>
    <t>9310</t>
  </si>
  <si>
    <t>чужди средства от други лица (небюджетни предприятия и физически лица) (+/-)</t>
  </si>
  <si>
    <t>9300</t>
  </si>
  <si>
    <t>Друго финансиране - нето(+/-)</t>
  </si>
  <si>
    <t>8389</t>
  </si>
  <si>
    <t xml:space="preserve"> - В Т.Ч. дългосрочни заеми от ФОНД ЗА ОРГАНИТЕ НА МЕСТНО САМОУПРАВЛЕНИЕ - " ФЛАГ " ЕАД (-)
</t>
  </si>
  <si>
    <t>8385</t>
  </si>
  <si>
    <t xml:space="preserve"> - В Т.Ч. дългосрочни заеми от „Регионален фонд за градско развитие“ АД (РФГР)  (-)</t>
  </si>
  <si>
    <t>8379</t>
  </si>
  <si>
    <t xml:space="preserve"> - В Т.Ч. дългосрочни заеми от ФОНД ЗА ОРГАНИТЕ НА МЕСТНО САМОУПРАВЛЕНИЕ - " ФЛАГ " ЕАД (+)
</t>
  </si>
  <si>
    <t>8375</t>
  </si>
  <si>
    <t xml:space="preserve"> - В Т.Ч. дългосрочни заеми от „Регионален фонд за градско развитие“ АД (РФГР)  (+)</t>
  </si>
  <si>
    <t>7500</t>
  </si>
  <si>
    <t>Временни безлихвени заеми между бюджети (нето)</t>
  </si>
  <si>
    <t>6401</t>
  </si>
  <si>
    <t>получени трансфери (+)</t>
  </si>
  <si>
    <t>6400</t>
  </si>
  <si>
    <t xml:space="preserve">Трансфери от/за държавни предприятия и други лица, включени в консолидираната фискална програма </t>
  </si>
  <si>
    <t>6109</t>
  </si>
  <si>
    <t>вътрешни трансфери в системата на първостепенния разпоредител (+/-)</t>
  </si>
  <si>
    <t>Всичко -   2. Неданъчни приходи:</t>
  </si>
  <si>
    <t>3612</t>
  </si>
  <si>
    <t>получени други застрахователни обезщетения</t>
  </si>
  <si>
    <t xml:space="preserve">  2. Неданъчни приходи</t>
  </si>
  <si>
    <t>Всичко 1. Имуществени и др. данъци:</t>
  </si>
  <si>
    <t>1302</t>
  </si>
  <si>
    <t>данък върху наследствата</t>
  </si>
  <si>
    <t xml:space="preserve">  1. Имуществени и др. данъци</t>
  </si>
  <si>
    <t>ВСИЧКО ДЪРЖАВНИ ПРИХОДИ</t>
  </si>
  <si>
    <t>Всичко 2. Неданъчни приходи:</t>
  </si>
  <si>
    <t>Държавни дейности</t>
  </si>
  <si>
    <t>Тримесечен отчет към 31.03.2022</t>
  </si>
  <si>
    <t>Уточнен годишен план към 31.03.2022</t>
  </si>
  <si>
    <t>към 31.03.2022 година</t>
  </si>
  <si>
    <t>ВСИЧКО ЗА ДОФИНАНСИРАНИ ДЕЙНОСТИ:</t>
  </si>
  <si>
    <t>Всичко - 739 Музеи, худ. галерии, паметници на културата и етногр. комплекси с национален и регионален характер:</t>
  </si>
  <si>
    <t>Всичко - 541 Домове за пълнолетни лица с увреждания:</t>
  </si>
  <si>
    <t>541 Домове за пълнолетни лица с увреждания</t>
  </si>
  <si>
    <t>РАЗХОДИ ЗА ДОФИНАНСИРАНЕ НА ДЪРЖАВНИТЕ ДЕЙНОСТИ</t>
  </si>
  <si>
    <t>Всичко - 561 Асистентска подкрепа:</t>
  </si>
  <si>
    <t>561 Асистентска подкрепа</t>
  </si>
  <si>
    <t>Приложение № 6</t>
  </si>
  <si>
    <t>Отчет  на средствата по разпоредители с бюджет към Община Велико Търново по ПМС   №326/12.10.2021 за периода 01.01- 31.03.22 г.</t>
  </si>
  <si>
    <t xml:space="preserve">Трансфери за други целеви разходи, предоставени в изпълнение на ПМС № 326 по §§31-18 от ЕБК </t>
  </si>
  <si>
    <t>Допълнителни трансфери по бюджета на общината (в лв.):</t>
  </si>
  <si>
    <t>в т.ч. за изпълнение на мерки във връзка с COVID-19 за субсидиране на пътнически превози по междуселищни автобусни линии в размер до:</t>
  </si>
  <si>
    <t>Общо отчетени разходи към 31.12.2021 г.</t>
  </si>
  <si>
    <t>Остатък</t>
  </si>
  <si>
    <t>Община Велико Търново</t>
  </si>
  <si>
    <t xml:space="preserve"> Дирекция ОМДС</t>
  </si>
  <si>
    <t xml:space="preserve"> Дирекция ЦСУ</t>
  </si>
  <si>
    <t xml:space="preserve"> Дирекция  КТМД</t>
  </si>
  <si>
    <t>Кметство с. Ресен</t>
  </si>
  <si>
    <t xml:space="preserve">Кметство гр. Килифарево </t>
  </si>
  <si>
    <t>Кметсво гр. Дебелец</t>
  </si>
  <si>
    <t>ДКС            "В. Левски"</t>
  </si>
  <si>
    <t>Кметство с. Самоводене</t>
  </si>
  <si>
    <t>Общо отчетени разходи за периода                                                                                                01.01- 31.03.2022 г.</t>
  </si>
  <si>
    <t>ВЕНЦИСЛАВ СПИРДОНОВ</t>
  </si>
  <si>
    <t>ПРЕДСЕДАТЕЛ</t>
  </si>
  <si>
    <t>ОБЩИНСКИ СЪВЕТ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</si>
</sst>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##0"/>
    <numFmt numFmtId="174" formatCode="#,##0.0"/>
    <numFmt numFmtId="175" formatCode="#,##0.000"/>
    <numFmt numFmtId="176" formatCode="_-* #,##0\ &quot;ëâ&quot;_-;\-* #,##0\ &quot;ëâ&quot;_-;_-* &quot;-&quot;\ &quot;ëâ&quot;_-;_-@_-"/>
    <numFmt numFmtId="177" formatCode="_-* #,##0\ _ë_â_-;\-* #,##0\ _ë_â_-;_-* &quot;-&quot;\ _ë_â_-;_-@_-"/>
    <numFmt numFmtId="178" formatCode="_-* #,##0.00\ &quot;ëâ&quot;_-;\-* #,##0.00\ &quot;ëâ&quot;_-;_-* &quot;-&quot;??\ &quot;ëâ&quot;_-;_-@_-"/>
    <numFmt numFmtId="179" formatCode="_-* #,##0.00\ _ë_â_-;\-* #,##0.00\ _ë_â_-;_-* &quot;-&quot;??\ _ë_â_-;_-@_-"/>
    <numFmt numFmtId="180" formatCode="0.0"/>
    <numFmt numFmtId="181" formatCode="dd\.m\.yyyy\ &quot;г.&quot;;@"/>
    <numFmt numFmtId="182" formatCode="000"/>
    <numFmt numFmtId="183" formatCode="0#&quot;-&quot;0#"/>
    <numFmt numFmtId="184" formatCode="0000"/>
    <numFmt numFmtId="185" formatCode="00&quot;-&quot;0#"/>
    <numFmt numFmtId="186" formatCode="0&quot; &quot;#&quot; &quot;#"/>
    <numFmt numFmtId="187" formatCode="0&quot; &quot;0&quot; &quot;0&quot; &quot;0"/>
    <numFmt numFmtId="188" formatCode="000&quot; &quot;000&quot; &quot;000"/>
    <numFmt numFmtId="189" formatCode="&quot;x&quot;"/>
    <numFmt numFmtId="190" formatCode="#,##0;[Red]\(#,##0\)"/>
    <numFmt numFmtId="191" formatCode="#,##0;\(#,##0\)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&quot;II. ОБЩО РАЗХОДИ ЗА ДЕЙНОСТ &quot;0&quot;&quot;0&quot;&quot;0&quot;&quot;0"/>
    <numFmt numFmtId="198" formatCode="0000&quot; &quot;0000"/>
    <numFmt numFmtId="199" formatCode="0000&quot; &quot;0000&quot; &quot;0000"/>
    <numFmt numFmtId="200" formatCode="0000&quot; &quot;0000&quot; &quot;0000&quot; &quot;0000"/>
    <numFmt numFmtId="201" formatCode="&quot;Да&quot;;&quot;Да&quot;;&quot;Не&quot;"/>
    <numFmt numFmtId="202" formatCode="&quot;Истина&quot;;&quot; Истина &quot;;&quot; Неистина &quot;"/>
    <numFmt numFmtId="203" formatCode="&quot;Вкл.&quot;;&quot; Вкл. &quot;;&quot; Изкл.&quot;"/>
    <numFmt numFmtId="204" formatCode="[$¥€-2]\ #,##0.00_);[Red]\([$¥€-2]\ #,##0.00\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 CYR"/>
      <family val="0"/>
    </font>
    <font>
      <sz val="10"/>
      <name val="Hebar"/>
      <family val="0"/>
    </font>
    <font>
      <sz val="10"/>
      <name val="MS Sans Serif"/>
      <family val="2"/>
    </font>
    <font>
      <i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8"/>
      <name val="Times New Roman Cyr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18"/>
      <name val="Times New Roman Cyr"/>
      <family val="1"/>
    </font>
    <font>
      <b/>
      <i/>
      <sz val="18"/>
      <color indexed="18"/>
      <name val="Times New Roman Cyr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rgb="FF000099"/>
      <name val="Times New Roman Cyr"/>
      <family val="1"/>
    </font>
    <font>
      <b/>
      <i/>
      <sz val="18"/>
      <color rgb="FF000099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1" fillId="25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26" borderId="2" applyNumberFormat="0" applyAlignment="0" applyProtection="0"/>
    <xf numFmtId="0" fontId="6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66" fillId="28" borderId="6" applyNumberFormat="0" applyAlignment="0" applyProtection="0"/>
    <xf numFmtId="0" fontId="67" fillId="28" borderId="2" applyNumberFormat="0" applyAlignment="0" applyProtection="0"/>
    <xf numFmtId="0" fontId="68" fillId="29" borderId="7" applyNumberFormat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6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77">
    <xf numFmtId="0" fontId="0" fillId="0" borderId="0" xfId="0" applyFont="1" applyAlignment="1">
      <alignment/>
    </xf>
    <xf numFmtId="0" fontId="77" fillId="0" borderId="0" xfId="70" applyFont="1">
      <alignment/>
      <protection/>
    </xf>
    <xf numFmtId="0" fontId="77" fillId="0" borderId="0" xfId="70" applyFont="1" applyAlignment="1">
      <alignment wrapText="1"/>
      <protection/>
    </xf>
    <xf numFmtId="3" fontId="77" fillId="0" borderId="0" xfId="70" applyNumberFormat="1" applyFont="1">
      <alignment/>
      <protection/>
    </xf>
    <xf numFmtId="0" fontId="4" fillId="0" borderId="0" xfId="75" applyFont="1" applyFill="1" applyAlignment="1">
      <alignment/>
      <protection/>
    </xf>
    <xf numFmtId="0" fontId="7" fillId="0" borderId="0" xfId="75" applyFont="1" applyFill="1" applyAlignment="1">
      <alignment/>
      <protection/>
    </xf>
    <xf numFmtId="0" fontId="5" fillId="0" borderId="0" xfId="75" applyFont="1" applyFill="1" applyAlignment="1">
      <alignment/>
      <protection/>
    </xf>
    <xf numFmtId="3" fontId="78" fillId="0" borderId="0" xfId="70" applyNumberFormat="1" applyFont="1" applyAlignment="1">
      <alignment horizontal="right"/>
      <protection/>
    </xf>
    <xf numFmtId="0" fontId="78" fillId="0" borderId="0" xfId="70" applyFont="1" applyAlignment="1">
      <alignment horizontal="centerContinuous"/>
      <protection/>
    </xf>
    <xf numFmtId="0" fontId="78" fillId="0" borderId="0" xfId="70" applyFont="1" applyAlignment="1">
      <alignment horizontal="centerContinuous" wrapText="1"/>
      <protection/>
    </xf>
    <xf numFmtId="3" fontId="78" fillId="0" borderId="0" xfId="70" applyNumberFormat="1" applyFont="1" applyAlignment="1">
      <alignment horizontal="centerContinuous"/>
      <protection/>
    </xf>
    <xf numFmtId="0" fontId="79" fillId="0" borderId="0" xfId="74" applyFont="1">
      <alignment/>
      <protection/>
    </xf>
    <xf numFmtId="0" fontId="2" fillId="0" borderId="0" xfId="74" applyFont="1" applyAlignment="1">
      <alignment horizontal="centerContinuous"/>
      <protection/>
    </xf>
    <xf numFmtId="0" fontId="2" fillId="0" borderId="0" xfId="74" applyFont="1" applyAlignment="1">
      <alignment horizontal="center"/>
      <protection/>
    </xf>
    <xf numFmtId="0" fontId="2" fillId="0" borderId="10" xfId="74" applyFont="1" applyBorder="1" applyAlignment="1">
      <alignment horizontal="center"/>
      <protection/>
    </xf>
    <xf numFmtId="0" fontId="80" fillId="0" borderId="11" xfId="74" applyFont="1" applyBorder="1" applyAlignment="1">
      <alignment/>
      <protection/>
    </xf>
    <xf numFmtId="9" fontId="80" fillId="0" borderId="11" xfId="82" applyFont="1" applyBorder="1" applyAlignment="1">
      <alignment/>
    </xf>
    <xf numFmtId="0" fontId="4" fillId="0" borderId="0" xfId="72" applyFont="1" applyFill="1" applyAlignment="1">
      <alignment wrapText="1"/>
      <protection/>
    </xf>
    <xf numFmtId="3" fontId="4" fillId="0" borderId="0" xfId="41" applyNumberFormat="1" applyFont="1" applyFill="1" applyAlignment="1">
      <alignment wrapText="1"/>
      <protection/>
    </xf>
    <xf numFmtId="0" fontId="4" fillId="0" borderId="0" xfId="77" applyFont="1" applyFill="1" applyAlignment="1">
      <alignment horizontal="right"/>
      <protection/>
    </xf>
    <xf numFmtId="0" fontId="42" fillId="0" borderId="0" xfId="72" applyFont="1" applyFill="1">
      <alignment/>
      <protection/>
    </xf>
    <xf numFmtId="0" fontId="4" fillId="0" borderId="0" xfId="72" applyFont="1" applyFill="1" applyAlignment="1">
      <alignment horizontal="centerContinuous"/>
      <protection/>
    </xf>
    <xf numFmtId="3" fontId="4" fillId="0" borderId="0" xfId="41" applyNumberFormat="1" applyFont="1" applyFill="1" applyAlignment="1">
      <alignment horizontal="centerContinuous"/>
      <protection/>
    </xf>
    <xf numFmtId="0" fontId="4" fillId="0" borderId="10" xfId="72" applyFont="1" applyFill="1" applyBorder="1" applyAlignment="1">
      <alignment horizontal="centerContinuous" wrapText="1"/>
      <protection/>
    </xf>
    <xf numFmtId="3" fontId="4" fillId="0" borderId="10" xfId="41" applyNumberFormat="1" applyFont="1" applyFill="1" applyBorder="1" applyAlignment="1">
      <alignment horizontal="centerContinuous" wrapText="1"/>
      <protection/>
    </xf>
    <xf numFmtId="0" fontId="4" fillId="0" borderId="12" xfId="72" applyFont="1" applyFill="1" applyBorder="1" applyAlignment="1">
      <alignment horizontal="centerContinuous" wrapText="1"/>
      <protection/>
    </xf>
    <xf numFmtId="3" fontId="4" fillId="0" borderId="12" xfId="41" applyNumberFormat="1" applyFont="1" applyFill="1" applyBorder="1" applyAlignment="1">
      <alignment horizontal="centerContinuous" wrapText="1"/>
      <protection/>
    </xf>
    <xf numFmtId="0" fontId="4" fillId="0" borderId="11" xfId="72" applyFont="1" applyFill="1" applyBorder="1" applyAlignment="1">
      <alignment horizontal="center" wrapText="1"/>
      <protection/>
    </xf>
    <xf numFmtId="0" fontId="4" fillId="0" borderId="11" xfId="72" applyFont="1" applyFill="1" applyBorder="1" applyAlignment="1">
      <alignment wrapText="1"/>
      <protection/>
    </xf>
    <xf numFmtId="3" fontId="5" fillId="0" borderId="11" xfId="41" applyNumberFormat="1" applyFont="1" applyFill="1" applyBorder="1" applyAlignment="1">
      <alignment wrapText="1"/>
      <protection/>
    </xf>
    <xf numFmtId="3" fontId="5" fillId="0" borderId="11" xfId="72" applyNumberFormat="1" applyFont="1" applyFill="1" applyBorder="1" applyAlignment="1">
      <alignment wrapText="1"/>
      <protection/>
    </xf>
    <xf numFmtId="3" fontId="5" fillId="0" borderId="13" xfId="76" applyNumberFormat="1" applyFont="1" applyFill="1" applyBorder="1" applyAlignment="1">
      <alignment horizontal="right"/>
      <protection/>
    </xf>
    <xf numFmtId="3" fontId="4" fillId="0" borderId="11" xfId="72" applyNumberFormat="1" applyFont="1" applyFill="1" applyBorder="1" applyAlignment="1">
      <alignment wrapText="1"/>
      <protection/>
    </xf>
    <xf numFmtId="0" fontId="5" fillId="0" borderId="11" xfId="43" applyFont="1" applyFill="1" applyBorder="1" applyAlignment="1">
      <alignment wrapText="1"/>
      <protection/>
    </xf>
    <xf numFmtId="3" fontId="4" fillId="0" borderId="11" xfId="41" applyNumberFormat="1" applyFont="1" applyFill="1" applyBorder="1" applyAlignment="1">
      <alignment wrapText="1"/>
      <protection/>
    </xf>
    <xf numFmtId="0" fontId="4" fillId="0" borderId="0" xfId="72" applyFont="1" applyFill="1" applyBorder="1" applyAlignment="1">
      <alignment wrapText="1"/>
      <protection/>
    </xf>
    <xf numFmtId="3" fontId="4" fillId="0" borderId="0" xfId="41" applyNumberFormat="1" applyFont="1" applyFill="1" applyBorder="1" applyAlignment="1">
      <alignment wrapText="1"/>
      <protection/>
    </xf>
    <xf numFmtId="3" fontId="4" fillId="0" borderId="0" xfId="72" applyNumberFormat="1" applyFont="1" applyFill="1" applyBorder="1" applyAlignment="1">
      <alignment wrapText="1"/>
      <protection/>
    </xf>
    <xf numFmtId="0" fontId="4" fillId="0" borderId="0" xfId="72" applyFont="1" applyFill="1">
      <alignment/>
      <protection/>
    </xf>
    <xf numFmtId="0" fontId="5" fillId="0" borderId="0" xfId="72" applyFont="1" applyFill="1">
      <alignment/>
      <protection/>
    </xf>
    <xf numFmtId="3" fontId="5" fillId="0" borderId="0" xfId="72" applyNumberFormat="1" applyFont="1" applyFill="1">
      <alignment/>
      <protection/>
    </xf>
    <xf numFmtId="3" fontId="5" fillId="0" borderId="0" xfId="41" applyNumberFormat="1" applyFont="1" applyFill="1" applyAlignment="1">
      <alignment/>
      <protection/>
    </xf>
    <xf numFmtId="0" fontId="5" fillId="0" borderId="0" xfId="72" applyFont="1" applyFill="1" applyAlignment="1">
      <alignment wrapText="1"/>
      <protection/>
    </xf>
    <xf numFmtId="0" fontId="4" fillId="0" borderId="0" xfId="75" applyFont="1" applyFill="1" applyBorder="1" applyAlignment="1">
      <alignment/>
      <protection/>
    </xf>
    <xf numFmtId="0" fontId="7" fillId="0" borderId="0" xfId="77" applyFont="1" applyFill="1" applyAlignment="1">
      <alignment/>
      <protection/>
    </xf>
    <xf numFmtId="0" fontId="5" fillId="0" borderId="0" xfId="72" applyFont="1" applyFill="1" applyAlignment="1">
      <alignment/>
      <protection/>
    </xf>
    <xf numFmtId="0" fontId="7" fillId="0" borderId="0" xfId="72" applyFont="1" applyFill="1" applyAlignment="1">
      <alignment/>
      <protection/>
    </xf>
    <xf numFmtId="0" fontId="5" fillId="0" borderId="0" xfId="77" applyFont="1" applyFill="1" applyAlignment="1">
      <alignment wrapText="1"/>
      <protection/>
    </xf>
    <xf numFmtId="0" fontId="5" fillId="0" borderId="0" xfId="77" applyFont="1" applyFill="1">
      <alignment/>
      <protection/>
    </xf>
    <xf numFmtId="0" fontId="4" fillId="0" borderId="0" xfId="77" applyFont="1" applyFill="1">
      <alignment/>
      <protection/>
    </xf>
    <xf numFmtId="0" fontId="4" fillId="0" borderId="0" xfId="77" applyFont="1" applyFill="1" applyAlignment="1">
      <alignment horizontal="centerContinuous"/>
      <protection/>
    </xf>
    <xf numFmtId="0" fontId="4" fillId="0" borderId="0" xfId="77" applyNumberFormat="1" applyFont="1" applyFill="1" applyAlignment="1">
      <alignment horizontal="centerContinuous"/>
      <protection/>
    </xf>
    <xf numFmtId="0" fontId="4" fillId="0" borderId="11" xfId="69" applyFont="1" applyFill="1" applyBorder="1" applyAlignment="1">
      <alignment horizontal="center" vertical="center"/>
      <protection/>
    </xf>
    <xf numFmtId="0" fontId="4" fillId="0" borderId="11" xfId="77" applyFont="1" applyFill="1" applyBorder="1" applyAlignment="1">
      <alignment horizontal="center" wrapText="1"/>
      <protection/>
    </xf>
    <xf numFmtId="3" fontId="4" fillId="0" borderId="11" xfId="77" applyNumberFormat="1" applyFont="1" applyFill="1" applyBorder="1" applyAlignment="1">
      <alignment horizontal="center" wrapText="1"/>
      <protection/>
    </xf>
    <xf numFmtId="0" fontId="5" fillId="0" borderId="0" xfId="77" applyFont="1" applyFill="1" applyBorder="1" applyAlignment="1">
      <alignment wrapText="1"/>
      <protection/>
    </xf>
    <xf numFmtId="0" fontId="4" fillId="0" borderId="12" xfId="69" applyFont="1" applyFill="1" applyBorder="1" applyAlignment="1">
      <alignment horizontal="center" vertical="center"/>
      <protection/>
    </xf>
    <xf numFmtId="0" fontId="4" fillId="0" borderId="12" xfId="77" applyFont="1" applyFill="1" applyBorder="1" applyAlignment="1">
      <alignment horizontal="center" wrapText="1"/>
      <protection/>
    </xf>
    <xf numFmtId="3" fontId="4" fillId="0" borderId="12" xfId="78" applyNumberFormat="1" applyFont="1" applyFill="1" applyBorder="1" applyAlignment="1">
      <alignment horizontal="center" wrapText="1"/>
      <protection/>
    </xf>
    <xf numFmtId="3" fontId="4" fillId="0" borderId="12" xfId="78" applyNumberFormat="1" applyFont="1" applyFill="1" applyBorder="1">
      <alignment/>
      <protection/>
    </xf>
    <xf numFmtId="0" fontId="4" fillId="0" borderId="0" xfId="77" applyFont="1" applyFill="1" applyBorder="1">
      <alignment/>
      <protection/>
    </xf>
    <xf numFmtId="0" fontId="4" fillId="0" borderId="11" xfId="78" applyFont="1" applyFill="1" applyBorder="1" applyAlignment="1">
      <alignment wrapText="1"/>
      <protection/>
    </xf>
    <xf numFmtId="3" fontId="4" fillId="0" borderId="11" xfId="78" applyNumberFormat="1" applyFont="1" applyFill="1" applyBorder="1">
      <alignment/>
      <protection/>
    </xf>
    <xf numFmtId="0" fontId="5" fillId="0" borderId="0" xfId="77" applyFont="1" applyFill="1" applyBorder="1">
      <alignment/>
      <protection/>
    </xf>
    <xf numFmtId="3" fontId="4" fillId="0" borderId="11" xfId="78" applyNumberFormat="1" applyFont="1" applyFill="1" applyBorder="1" applyAlignment="1">
      <alignment/>
      <protection/>
    </xf>
    <xf numFmtId="0" fontId="5" fillId="0" borderId="11" xfId="77" applyFont="1" applyFill="1" applyBorder="1" applyAlignment="1">
      <alignment wrapText="1"/>
      <protection/>
    </xf>
    <xf numFmtId="3" fontId="5" fillId="0" borderId="11" xfId="78" applyNumberFormat="1" applyFont="1" applyFill="1" applyBorder="1" applyAlignment="1">
      <alignment/>
      <protection/>
    </xf>
    <xf numFmtId="0" fontId="4" fillId="0" borderId="11" xfId="77" applyFont="1" applyFill="1" applyBorder="1" applyAlignment="1">
      <alignment wrapText="1"/>
      <protection/>
    </xf>
    <xf numFmtId="0" fontId="5" fillId="0" borderId="11" xfId="78" applyFont="1" applyFill="1" applyBorder="1" applyAlignment="1">
      <alignment wrapText="1"/>
      <protection/>
    </xf>
    <xf numFmtId="3" fontId="5" fillId="0" borderId="11" xfId="78" applyNumberFormat="1" applyFont="1" applyFill="1" applyBorder="1">
      <alignment/>
      <protection/>
    </xf>
    <xf numFmtId="0" fontId="5" fillId="0" borderId="11" xfId="69" applyFont="1" applyFill="1" applyBorder="1" applyAlignment="1">
      <alignment horizontal="left" wrapText="1"/>
      <protection/>
    </xf>
    <xf numFmtId="0" fontId="5" fillId="0" borderId="11" xfId="69" applyFont="1" applyFill="1" applyBorder="1" applyAlignment="1">
      <alignment wrapText="1"/>
      <protection/>
    </xf>
    <xf numFmtId="3" fontId="5" fillId="0" borderId="11" xfId="78" applyNumberFormat="1" applyFont="1" applyFill="1" applyBorder="1" applyAlignment="1">
      <alignment horizontal="right"/>
      <protection/>
    </xf>
    <xf numFmtId="0" fontId="5" fillId="0" borderId="11" xfId="43" applyFont="1" applyFill="1" applyBorder="1" applyAlignment="1">
      <alignment vertical="center" wrapText="1"/>
      <protection/>
    </xf>
    <xf numFmtId="0" fontId="5" fillId="0" borderId="11" xfId="78" applyFont="1" applyFill="1" applyBorder="1" applyAlignment="1">
      <alignment horizontal="left" wrapText="1"/>
      <protection/>
    </xf>
    <xf numFmtId="0" fontId="5" fillId="0" borderId="11" xfId="0" applyFont="1" applyFill="1" applyBorder="1" applyAlignment="1">
      <alignment wrapText="1"/>
    </xf>
    <xf numFmtId="3" fontId="5" fillId="0" borderId="11" xfId="0" applyNumberFormat="1" applyFont="1" applyFill="1" applyBorder="1" applyAlignment="1">
      <alignment/>
    </xf>
    <xf numFmtId="0" fontId="4" fillId="0" borderId="11" xfId="69" applyFont="1" applyFill="1" applyBorder="1" applyAlignment="1">
      <alignment wrapText="1"/>
      <protection/>
    </xf>
    <xf numFmtId="0" fontId="5" fillId="0" borderId="0" xfId="42" applyFont="1" applyFill="1" applyAlignment="1">
      <alignment/>
      <protection/>
    </xf>
    <xf numFmtId="0" fontId="5" fillId="0" borderId="0" xfId="43" applyFont="1" applyFill="1" applyBorder="1" applyAlignment="1">
      <alignment vertical="center" wrapText="1"/>
      <protection/>
    </xf>
    <xf numFmtId="0" fontId="5" fillId="0" borderId="0" xfId="71" applyFont="1" applyFill="1" applyAlignment="1">
      <alignment/>
      <protection/>
    </xf>
    <xf numFmtId="0" fontId="4" fillId="0" borderId="0" xfId="71" applyFont="1" applyFill="1" applyAlignment="1">
      <alignment/>
      <protection/>
    </xf>
    <xf numFmtId="0" fontId="7" fillId="0" borderId="0" xfId="71" applyFont="1" applyFill="1" applyAlignment="1">
      <alignment/>
      <protection/>
    </xf>
    <xf numFmtId="0" fontId="4" fillId="0" borderId="0" xfId="71" applyFont="1" applyFill="1" applyBorder="1" applyAlignment="1">
      <alignment/>
      <protection/>
    </xf>
    <xf numFmtId="0" fontId="5" fillId="0" borderId="0" xfId="77" applyFont="1" applyFill="1" applyAlignment="1">
      <alignment/>
      <protection/>
    </xf>
    <xf numFmtId="0" fontId="9" fillId="0" borderId="0" xfId="75" applyFont="1" applyFill="1" applyAlignment="1">
      <alignment horizontal="left"/>
      <protection/>
    </xf>
    <xf numFmtId="0" fontId="9" fillId="0" borderId="0" xfId="75" applyFont="1" applyFill="1">
      <alignment/>
      <protection/>
    </xf>
    <xf numFmtId="3" fontId="9" fillId="0" borderId="0" xfId="75" applyNumberFormat="1" applyFont="1" applyFill="1">
      <alignment/>
      <protection/>
    </xf>
    <xf numFmtId="0" fontId="9" fillId="0" borderId="0" xfId="75" applyFont="1" applyFill="1" applyAlignment="1">
      <alignment horizontal="right"/>
      <protection/>
    </xf>
    <xf numFmtId="0" fontId="81" fillId="0" borderId="0" xfId="75" applyFont="1" applyFill="1">
      <alignment/>
      <protection/>
    </xf>
    <xf numFmtId="0" fontId="9" fillId="0" borderId="0" xfId="69" applyFont="1" applyFill="1" applyAlignment="1">
      <alignment horizontal="centerContinuous" wrapText="1"/>
      <protection/>
    </xf>
    <xf numFmtId="0" fontId="11" fillId="0" borderId="0" xfId="69" applyFont="1" applyFill="1" applyBorder="1" applyAlignment="1">
      <alignment horizontal="centerContinuous"/>
      <protection/>
    </xf>
    <xf numFmtId="0" fontId="82" fillId="0" borderId="0" xfId="69" applyFont="1" applyFill="1" applyBorder="1" applyAlignment="1">
      <alignment horizontal="centerContinuous"/>
      <protection/>
    </xf>
    <xf numFmtId="0" fontId="11" fillId="0" borderId="0" xfId="69" applyFont="1" applyFill="1" applyBorder="1">
      <alignment/>
      <protection/>
    </xf>
    <xf numFmtId="0" fontId="9" fillId="0" borderId="0" xfId="69" applyFont="1" applyFill="1" applyBorder="1" applyAlignment="1">
      <alignment horizontal="left" wrapText="1"/>
      <protection/>
    </xf>
    <xf numFmtId="0" fontId="9" fillId="0" borderId="0" xfId="69" applyFont="1" applyFill="1" applyBorder="1" applyAlignment="1">
      <alignment horizontal="centerContinuous" wrapText="1"/>
      <protection/>
    </xf>
    <xf numFmtId="0" fontId="81" fillId="0" borderId="0" xfId="69" applyFont="1" applyFill="1" applyAlignment="1">
      <alignment horizontal="centerContinuous" wrapText="1"/>
      <protection/>
    </xf>
    <xf numFmtId="0" fontId="11" fillId="0" borderId="0" xfId="69" applyFont="1" applyFill="1" applyBorder="1" applyAlignment="1">
      <alignment wrapText="1"/>
      <protection/>
    </xf>
    <xf numFmtId="3" fontId="9" fillId="0" borderId="11" xfId="69" applyNumberFormat="1" applyFont="1" applyFill="1" applyBorder="1" applyAlignment="1">
      <alignment horizontal="center" wrapText="1"/>
      <protection/>
    </xf>
    <xf numFmtId="3" fontId="9" fillId="32" borderId="11" xfId="69" applyNumberFormat="1" applyFont="1" applyFill="1" applyBorder="1" applyAlignment="1">
      <alignment horizontal="center" wrapText="1"/>
      <protection/>
    </xf>
    <xf numFmtId="3" fontId="9" fillId="0" borderId="11" xfId="69" applyNumberFormat="1" applyFont="1" applyFill="1" applyBorder="1" applyAlignment="1">
      <alignment horizontal="left" wrapText="1"/>
      <protection/>
    </xf>
    <xf numFmtId="3" fontId="9" fillId="0" borderId="11" xfId="69" applyNumberFormat="1" applyFont="1" applyFill="1" applyBorder="1" applyAlignment="1">
      <alignment horizontal="right" wrapText="1"/>
      <protection/>
    </xf>
    <xf numFmtId="3" fontId="9" fillId="32" borderId="11" xfId="69" applyNumberFormat="1" applyFont="1" applyFill="1" applyBorder="1" applyAlignment="1">
      <alignment horizontal="right" wrapText="1"/>
      <protection/>
    </xf>
    <xf numFmtId="3" fontId="81" fillId="0" borderId="11" xfId="69" applyNumberFormat="1" applyFont="1" applyFill="1" applyBorder="1" applyAlignment="1">
      <alignment horizontal="right" wrapText="1"/>
      <protection/>
    </xf>
    <xf numFmtId="3" fontId="11" fillId="0" borderId="11" xfId="69" applyNumberFormat="1" applyFont="1" applyFill="1" applyBorder="1" applyAlignment="1">
      <alignment horizontal="left" wrapText="1"/>
      <protection/>
    </xf>
    <xf numFmtId="3" fontId="11" fillId="0" borderId="11" xfId="69" applyNumberFormat="1" applyFont="1" applyFill="1" applyBorder="1" applyAlignment="1">
      <alignment horizontal="right" wrapText="1"/>
      <protection/>
    </xf>
    <xf numFmtId="3" fontId="11" fillId="32" borderId="11" xfId="69" applyNumberFormat="1" applyFont="1" applyFill="1" applyBorder="1" applyAlignment="1">
      <alignment horizontal="right" wrapText="1"/>
      <protection/>
    </xf>
    <xf numFmtId="0" fontId="11" fillId="0" borderId="0" xfId="69" applyFont="1" applyFill="1" applyAlignment="1">
      <alignment horizontal="left" wrapText="1"/>
      <protection/>
    </xf>
    <xf numFmtId="0" fontId="11" fillId="0" borderId="0" xfId="69" applyFont="1" applyFill="1" applyAlignment="1">
      <alignment/>
      <protection/>
    </xf>
    <xf numFmtId="0" fontId="82" fillId="0" borderId="0" xfId="69" applyFont="1" applyFill="1" applyAlignment="1">
      <alignment/>
      <protection/>
    </xf>
    <xf numFmtId="0" fontId="11" fillId="0" borderId="0" xfId="42" applyFont="1" applyFill="1" applyBorder="1" applyAlignment="1">
      <alignment/>
      <protection/>
    </xf>
    <xf numFmtId="0" fontId="11" fillId="0" borderId="0" xfId="42" applyFont="1" applyFill="1" applyAlignment="1">
      <alignment/>
      <protection/>
    </xf>
    <xf numFmtId="0" fontId="82" fillId="0" borderId="0" xfId="42" applyFont="1" applyFill="1" applyAlignment="1">
      <alignment/>
      <protection/>
    </xf>
    <xf numFmtId="0" fontId="15" fillId="0" borderId="0" xfId="75" applyFont="1" applyFill="1" applyAlignment="1">
      <alignment horizontal="left"/>
      <protection/>
    </xf>
    <xf numFmtId="0" fontId="11" fillId="0" borderId="0" xfId="75" applyFont="1" applyFill="1" applyAlignment="1">
      <alignment horizontal="left"/>
      <protection/>
    </xf>
    <xf numFmtId="0" fontId="11" fillId="0" borderId="0" xfId="75" applyFont="1" applyFill="1">
      <alignment/>
      <protection/>
    </xf>
    <xf numFmtId="0" fontId="82" fillId="0" borderId="0" xfId="75" applyFont="1" applyFill="1">
      <alignment/>
      <protection/>
    </xf>
    <xf numFmtId="0" fontId="15" fillId="0" borderId="0" xfId="75" applyFont="1" applyFill="1">
      <alignment/>
      <protection/>
    </xf>
    <xf numFmtId="0" fontId="83" fillId="0" borderId="0" xfId="75" applyFont="1" applyFill="1">
      <alignment/>
      <protection/>
    </xf>
    <xf numFmtId="0" fontId="11" fillId="0" borderId="0" xfId="42" applyFont="1" applyFill="1" applyBorder="1" applyAlignment="1">
      <alignment horizontal="justify" vertical="center" wrapText="1"/>
      <protection/>
    </xf>
    <xf numFmtId="0" fontId="11" fillId="0" borderId="0" xfId="42" applyFont="1" applyFill="1">
      <alignment/>
      <protection/>
    </xf>
    <xf numFmtId="0" fontId="82" fillId="0" borderId="0" xfId="42" applyFont="1" applyFill="1">
      <alignment/>
      <protection/>
    </xf>
    <xf numFmtId="0" fontId="11" fillId="0" borderId="0" xfId="42" applyFont="1" applyFill="1" applyBorder="1" applyAlignment="1">
      <alignment vertical="center" wrapText="1"/>
      <protection/>
    </xf>
    <xf numFmtId="0" fontId="15" fillId="0" borderId="0" xfId="42" applyFont="1" applyFill="1" applyBorder="1" applyAlignment="1">
      <alignment vertical="center" wrapText="1"/>
      <protection/>
    </xf>
    <xf numFmtId="0" fontId="15" fillId="0" borderId="0" xfId="42" applyFont="1" applyFill="1" applyAlignment="1">
      <alignment/>
      <protection/>
    </xf>
    <xf numFmtId="0" fontId="83" fillId="0" borderId="0" xfId="42" applyFont="1" applyFill="1" applyAlignment="1">
      <alignment/>
      <protection/>
    </xf>
    <xf numFmtId="0" fontId="9" fillId="0" borderId="0" xfId="42" applyFont="1" applyFill="1" applyBorder="1" applyAlignment="1">
      <alignment vertical="center"/>
      <protection/>
    </xf>
    <xf numFmtId="0" fontId="9" fillId="0" borderId="0" xfId="42" applyFont="1" applyFill="1" applyAlignment="1">
      <alignment/>
      <protection/>
    </xf>
    <xf numFmtId="0" fontId="81" fillId="0" borderId="0" xfId="42" applyFont="1" applyFill="1" applyAlignment="1">
      <alignment/>
      <protection/>
    </xf>
    <xf numFmtId="0" fontId="11" fillId="0" borderId="0" xfId="75" applyFont="1" applyFill="1" applyBorder="1" applyAlignment="1">
      <alignment vertical="center" wrapText="1"/>
      <protection/>
    </xf>
    <xf numFmtId="0" fontId="15" fillId="0" borderId="0" xfId="75" applyFont="1" applyFill="1" applyBorder="1" applyAlignment="1">
      <alignment vertical="center" wrapText="1"/>
      <protection/>
    </xf>
    <xf numFmtId="0" fontId="11" fillId="0" borderId="0" xfId="0" applyFont="1" applyFill="1" applyAlignment="1">
      <alignment horizontal="left"/>
    </xf>
    <xf numFmtId="0" fontId="15" fillId="0" borderId="0" xfId="42" applyFont="1" applyFill="1" applyBorder="1" applyAlignment="1">
      <alignment vertical="center"/>
      <protection/>
    </xf>
    <xf numFmtId="0" fontId="15" fillId="0" borderId="0" xfId="0" applyFont="1" applyFill="1" applyAlignment="1">
      <alignment horizontal="left"/>
    </xf>
    <xf numFmtId="0" fontId="11" fillId="0" borderId="0" xfId="75" applyFont="1" applyFill="1" applyAlignment="1">
      <alignment/>
      <protection/>
    </xf>
    <xf numFmtId="0" fontId="82" fillId="0" borderId="0" xfId="75" applyFont="1" applyFill="1" applyAlignment="1">
      <alignment/>
      <protection/>
    </xf>
    <xf numFmtId="0" fontId="11" fillId="0" borderId="0" xfId="74" applyFont="1" applyFill="1">
      <alignment/>
      <protection/>
    </xf>
    <xf numFmtId="0" fontId="4" fillId="0" borderId="0" xfId="74" applyFont="1" applyAlignment="1">
      <alignment horizontal="centerContinuous"/>
      <protection/>
    </xf>
    <xf numFmtId="3" fontId="11" fillId="0" borderId="14" xfId="74" applyNumberFormat="1" applyFont="1" applyFill="1" applyBorder="1" applyAlignment="1">
      <alignment horizontal="center" vertical="center" wrapText="1"/>
      <protection/>
    </xf>
    <xf numFmtId="3" fontId="9" fillId="0" borderId="11" xfId="74" applyNumberFormat="1" applyFont="1" applyFill="1" applyBorder="1" applyAlignment="1">
      <alignment/>
      <protection/>
    </xf>
    <xf numFmtId="3" fontId="11" fillId="0" borderId="15" xfId="74" applyNumberFormat="1" applyFont="1" applyFill="1" applyBorder="1" applyAlignment="1">
      <alignment horizontal="center" vertical="center" wrapText="1"/>
      <protection/>
    </xf>
    <xf numFmtId="3" fontId="9" fillId="0" borderId="11" xfId="74" applyNumberFormat="1" applyFont="1" applyBorder="1" applyAlignment="1">
      <alignment/>
      <protection/>
    </xf>
    <xf numFmtId="0" fontId="4" fillId="0" borderId="0" xfId="74" applyFont="1" applyFill="1" applyAlignment="1">
      <alignment horizontal="centerContinuous"/>
      <protection/>
    </xf>
    <xf numFmtId="0" fontId="11" fillId="0" borderId="0" xfId="74" applyFont="1" applyFill="1" applyAlignment="1">
      <alignment horizontal="center"/>
      <protection/>
    </xf>
    <xf numFmtId="0" fontId="11" fillId="0" borderId="0" xfId="74" applyFont="1">
      <alignment/>
      <protection/>
    </xf>
    <xf numFmtId="0" fontId="11" fillId="0" borderId="0" xfId="74" applyFont="1" applyAlignment="1">
      <alignment horizontal="center"/>
      <protection/>
    </xf>
    <xf numFmtId="3" fontId="11" fillId="0" borderId="15" xfId="74" applyNumberFormat="1" applyFont="1" applyBorder="1" applyAlignment="1">
      <alignment horizontal="center" vertical="center" wrapText="1"/>
      <protection/>
    </xf>
    <xf numFmtId="0" fontId="9" fillId="0" borderId="0" xfId="74" applyFont="1" applyAlignment="1">
      <alignment horizontal="right"/>
      <protection/>
    </xf>
    <xf numFmtId="49" fontId="79" fillId="0" borderId="15" xfId="74" applyNumberFormat="1" applyFont="1" applyBorder="1" applyAlignment="1">
      <alignment horizontal="center" vertical="center" wrapText="1"/>
      <protection/>
    </xf>
    <xf numFmtId="0" fontId="8" fillId="0" borderId="11" xfId="35" applyFont="1" applyBorder="1" applyAlignment="1">
      <alignment horizontal="left"/>
      <protection/>
    </xf>
    <xf numFmtId="0" fontId="8" fillId="0" borderId="11" xfId="35" applyFont="1" applyBorder="1" applyAlignment="1">
      <alignment horizontal="left" wrapText="1"/>
      <protection/>
    </xf>
    <xf numFmtId="3" fontId="9" fillId="0" borderId="11" xfId="35" applyNumberFormat="1" applyFont="1" applyFill="1" applyBorder="1" applyAlignment="1">
      <alignment horizontal="right"/>
      <protection/>
    </xf>
    <xf numFmtId="3" fontId="9" fillId="0" borderId="11" xfId="35" applyNumberFormat="1" applyFont="1" applyBorder="1" applyAlignment="1">
      <alignment horizontal="right"/>
      <protection/>
    </xf>
    <xf numFmtId="0" fontId="10" fillId="0" borderId="11" xfId="35" applyFont="1" applyBorder="1" applyAlignment="1">
      <alignment horizontal="left"/>
      <protection/>
    </xf>
    <xf numFmtId="0" fontId="10" fillId="0" borderId="11" xfId="35" applyFont="1" applyBorder="1" applyAlignment="1">
      <alignment horizontal="left" wrapText="1"/>
      <protection/>
    </xf>
    <xf numFmtId="3" fontId="11" fillId="0" borderId="11" xfId="35" applyNumberFormat="1" applyFont="1" applyFill="1" applyBorder="1" applyAlignment="1">
      <alignment horizontal="right"/>
      <protection/>
    </xf>
    <xf numFmtId="3" fontId="11" fillId="0" borderId="11" xfId="35" applyNumberFormat="1" applyFont="1" applyBorder="1" applyAlignment="1">
      <alignment horizontal="right"/>
      <protection/>
    </xf>
    <xf numFmtId="49" fontId="8" fillId="0" borderId="11" xfId="35" applyNumberFormat="1" applyFont="1" applyBorder="1" applyAlignment="1">
      <alignment horizontal="left" wrapText="1"/>
      <protection/>
    </xf>
    <xf numFmtId="3" fontId="12" fillId="33" borderId="11" xfId="36" applyNumberFormat="1" applyFont="1" applyFill="1" applyBorder="1" applyAlignment="1" applyProtection="1">
      <alignment horizontal="right"/>
      <protection locked="0"/>
    </xf>
    <xf numFmtId="3" fontId="12" fillId="33" borderId="11" xfId="34" applyNumberFormat="1" applyFont="1" applyFill="1" applyBorder="1" applyAlignment="1" applyProtection="1">
      <alignment horizontal="right" vertical="center"/>
      <protection/>
    </xf>
    <xf numFmtId="3" fontId="12" fillId="33" borderId="11" xfId="36" applyNumberFormat="1" applyFont="1" applyFill="1" applyBorder="1" applyAlignment="1" applyProtection="1">
      <alignment horizontal="right" vertical="center"/>
      <protection/>
    </xf>
    <xf numFmtId="0" fontId="80" fillId="0" borderId="11" xfId="74" applyFont="1" applyFill="1" applyBorder="1">
      <alignment/>
      <protection/>
    </xf>
    <xf numFmtId="3" fontId="9" fillId="0" borderId="11" xfId="74" applyNumberFormat="1" applyFont="1" applyFill="1" applyBorder="1">
      <alignment/>
      <protection/>
    </xf>
    <xf numFmtId="3" fontId="9" fillId="0" borderId="11" xfId="74" applyNumberFormat="1" applyFont="1" applyFill="1" applyBorder="1" applyAlignment="1">
      <alignment horizontal="right"/>
      <protection/>
    </xf>
    <xf numFmtId="3" fontId="9" fillId="0" borderId="11" xfId="74" applyNumberFormat="1" applyFont="1" applyBorder="1" applyAlignment="1">
      <alignment horizontal="right"/>
      <protection/>
    </xf>
    <xf numFmtId="3" fontId="11" fillId="33" borderId="11" xfId="68" applyNumberFormat="1" applyFont="1" applyFill="1" applyBorder="1" applyAlignment="1" applyProtection="1">
      <alignment wrapText="1"/>
      <protection hidden="1"/>
    </xf>
    <xf numFmtId="0" fontId="4" fillId="0" borderId="0" xfId="77" applyNumberFormat="1" applyFont="1" applyFill="1" applyAlignment="1">
      <alignment horizontal="left"/>
      <protection/>
    </xf>
    <xf numFmtId="0" fontId="4" fillId="0" borderId="0" xfId="77" applyFont="1" applyFill="1" applyAlignment="1">
      <alignment horizontal="center"/>
      <protection/>
    </xf>
    <xf numFmtId="3" fontId="4" fillId="0" borderId="0" xfId="77" applyNumberFormat="1" applyFont="1" applyFill="1" applyBorder="1">
      <alignment/>
      <protection/>
    </xf>
    <xf numFmtId="3" fontId="5" fillId="0" borderId="0" xfId="77" applyNumberFormat="1" applyFont="1" applyFill="1">
      <alignment/>
      <protection/>
    </xf>
    <xf numFmtId="3" fontId="4" fillId="0" borderId="0" xfId="77" applyNumberFormat="1" applyFont="1" applyFill="1" applyAlignment="1">
      <alignment horizontal="centerContinuous"/>
      <protection/>
    </xf>
    <xf numFmtId="4" fontId="4" fillId="0" borderId="0" xfId="77" applyNumberFormat="1" applyFont="1" applyFill="1" applyAlignment="1">
      <alignment horizontal="centerContinuous"/>
      <protection/>
    </xf>
    <xf numFmtId="3" fontId="4" fillId="0" borderId="0" xfId="77" applyNumberFormat="1" applyFont="1" applyFill="1" applyAlignment="1">
      <alignment horizontal="center"/>
      <protection/>
    </xf>
    <xf numFmtId="3" fontId="4" fillId="0" borderId="12" xfId="77" applyNumberFormat="1" applyFont="1" applyFill="1" applyBorder="1" applyAlignment="1">
      <alignment horizontal="center" wrapText="1"/>
      <protection/>
    </xf>
    <xf numFmtId="0" fontId="3" fillId="0" borderId="0" xfId="73" applyFont="1" applyFill="1">
      <alignment/>
      <protection/>
    </xf>
    <xf numFmtId="0" fontId="3" fillId="0" borderId="0" xfId="73" applyFont="1" applyFill="1" applyAlignment="1">
      <alignment horizontal="center" vertical="center"/>
      <protection/>
    </xf>
    <xf numFmtId="0" fontId="7" fillId="0" borderId="0" xfId="73" applyFont="1" applyFill="1" applyAlignment="1">
      <alignment/>
      <protection/>
    </xf>
    <xf numFmtId="0" fontId="5" fillId="0" borderId="0" xfId="73" applyFont="1" applyFill="1" applyAlignment="1">
      <alignment/>
      <protection/>
    </xf>
    <xf numFmtId="3" fontId="3" fillId="0" borderId="0" xfId="73" applyNumberFormat="1" applyFont="1" applyFill="1" applyAlignment="1">
      <alignment horizontal="center" vertical="center"/>
      <protection/>
    </xf>
    <xf numFmtId="0" fontId="2" fillId="0" borderId="0" xfId="73" applyFont="1" applyFill="1">
      <alignment/>
      <protection/>
    </xf>
    <xf numFmtId="0" fontId="2" fillId="0" borderId="0" xfId="73" applyFont="1" applyFill="1" applyAlignment="1">
      <alignment horizontal="center" vertical="center"/>
      <protection/>
    </xf>
    <xf numFmtId="3" fontId="2" fillId="0" borderId="11" xfId="73" applyNumberFormat="1" applyFont="1" applyFill="1" applyBorder="1" applyAlignment="1">
      <alignment horizontal="right" vertical="center" wrapText="1"/>
      <protection/>
    </xf>
    <xf numFmtId="3" fontId="2" fillId="0" borderId="11" xfId="73" applyNumberFormat="1" applyFont="1" applyFill="1" applyBorder="1" applyAlignment="1">
      <alignment vertical="center" wrapText="1"/>
      <protection/>
    </xf>
    <xf numFmtId="3" fontId="3" fillId="0" borderId="11" xfId="73" applyNumberFormat="1" applyFont="1" applyFill="1" applyBorder="1" applyAlignment="1">
      <alignment horizontal="right" vertical="center" wrapText="1"/>
      <protection/>
    </xf>
    <xf numFmtId="3" fontId="3" fillId="0" borderId="11" xfId="73" applyNumberFormat="1" applyFont="1" applyFill="1" applyBorder="1" applyAlignment="1">
      <alignment horizontal="left" vertical="center" wrapText="1"/>
      <protection/>
    </xf>
    <xf numFmtId="3" fontId="3" fillId="0" borderId="11" xfId="73" applyNumberFormat="1" applyFont="1" applyFill="1" applyBorder="1" applyAlignment="1">
      <alignment horizontal="center" vertical="center" wrapText="1"/>
      <protection/>
    </xf>
    <xf numFmtId="3" fontId="3" fillId="0" borderId="11" xfId="73" applyNumberFormat="1" applyFont="1" applyFill="1" applyBorder="1" applyAlignment="1">
      <alignment horizontal="left" vertical="top" wrapText="1"/>
      <protection/>
    </xf>
    <xf numFmtId="3" fontId="2" fillId="0" borderId="11" xfId="73" applyNumberFormat="1" applyFont="1" applyFill="1" applyBorder="1" applyAlignment="1">
      <alignment horizontal="left" vertical="center" wrapText="1"/>
      <protection/>
    </xf>
    <xf numFmtId="3" fontId="2" fillId="0" borderId="11" xfId="73" applyNumberFormat="1" applyFont="1" applyFill="1" applyBorder="1" applyAlignment="1">
      <alignment horizontal="center" vertical="center" wrapText="1"/>
      <protection/>
    </xf>
    <xf numFmtId="0" fontId="77" fillId="0" borderId="0" xfId="73" applyFont="1">
      <alignment/>
      <protection/>
    </xf>
    <xf numFmtId="0" fontId="77" fillId="0" borderId="0" xfId="73" applyFont="1" applyAlignment="1">
      <alignment/>
      <protection/>
    </xf>
    <xf numFmtId="3" fontId="78" fillId="0" borderId="0" xfId="70" applyNumberFormat="1" applyFont="1" applyFill="1" applyAlignment="1">
      <alignment horizontal="center"/>
      <protection/>
    </xf>
    <xf numFmtId="0" fontId="78" fillId="0" borderId="0" xfId="70" applyFont="1" applyFill="1" applyAlignment="1">
      <alignment horizontal="center"/>
      <protection/>
    </xf>
    <xf numFmtId="3" fontId="77" fillId="0" borderId="0" xfId="70" applyNumberFormat="1" applyFont="1" applyFill="1" applyAlignment="1">
      <alignment/>
      <protection/>
    </xf>
    <xf numFmtId="0" fontId="77" fillId="0" borderId="0" xfId="70" applyFont="1" applyFill="1" applyAlignment="1">
      <alignment horizontal="center"/>
      <protection/>
    </xf>
    <xf numFmtId="3" fontId="78" fillId="0" borderId="0" xfId="70" applyNumberFormat="1" applyFont="1" applyFill="1" applyAlignment="1">
      <alignment horizontal="right"/>
      <protection/>
    </xf>
    <xf numFmtId="0" fontId="84" fillId="0" borderId="0" xfId="74" applyFont="1" applyFill="1">
      <alignment/>
      <protection/>
    </xf>
    <xf numFmtId="0" fontId="85" fillId="0" borderId="0" xfId="74" applyFont="1" applyFill="1">
      <alignment/>
      <protection/>
    </xf>
    <xf numFmtId="0" fontId="86" fillId="0" borderId="0" xfId="74" applyFont="1" applyFill="1">
      <alignment/>
      <protection/>
    </xf>
    <xf numFmtId="0" fontId="77" fillId="0" borderId="0" xfId="74" applyFont="1" applyFill="1">
      <alignment/>
      <protection/>
    </xf>
    <xf numFmtId="0" fontId="5" fillId="0" borderId="0" xfId="74" applyFont="1" applyFill="1">
      <alignment/>
      <protection/>
    </xf>
    <xf numFmtId="0" fontId="4" fillId="0" borderId="0" xfId="74" applyFont="1" applyFill="1">
      <alignment/>
      <protection/>
    </xf>
    <xf numFmtId="0" fontId="87" fillId="0" borderId="0" xfId="36" applyFont="1" applyFill="1" applyBorder="1" applyAlignment="1" applyProtection="1">
      <alignment horizontal="center" vertical="center" wrapText="1"/>
      <protection/>
    </xf>
    <xf numFmtId="0" fontId="88" fillId="0" borderId="0" xfId="74" applyFont="1" applyFill="1" applyAlignment="1">
      <alignment horizontal="center"/>
      <protection/>
    </xf>
    <xf numFmtId="49" fontId="89" fillId="0" borderId="11" xfId="82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42" applyFont="1" applyFill="1" applyBorder="1" applyAlignment="1">
      <alignment vertical="center"/>
      <protection/>
    </xf>
    <xf numFmtId="0" fontId="5" fillId="0" borderId="0" xfId="69" applyFont="1" applyFill="1" applyBorder="1" applyAlignment="1">
      <alignment vertical="center"/>
      <protection/>
    </xf>
    <xf numFmtId="0" fontId="7" fillId="0" borderId="0" xfId="42" applyFont="1" applyFill="1" applyBorder="1" applyAlignment="1">
      <alignment vertical="center"/>
      <protection/>
    </xf>
    <xf numFmtId="0" fontId="7" fillId="0" borderId="0" xfId="69" applyFont="1" applyFill="1" applyBorder="1" applyAlignment="1">
      <alignment vertical="center"/>
      <protection/>
    </xf>
    <xf numFmtId="49" fontId="78" fillId="34" borderId="11" xfId="74" applyNumberFormat="1" applyFont="1" applyFill="1" applyBorder="1" applyAlignment="1">
      <alignment vertical="center" wrapText="1"/>
      <protection/>
    </xf>
    <xf numFmtId="49" fontId="4" fillId="34" borderId="16" xfId="74" applyNumberFormat="1" applyFont="1" applyFill="1" applyBorder="1" applyAlignment="1">
      <alignment horizontal="center" vertical="center" wrapText="1"/>
      <protection/>
    </xf>
    <xf numFmtId="0" fontId="4" fillId="34" borderId="16" xfId="74" applyFont="1" applyFill="1" applyBorder="1" applyAlignment="1">
      <alignment horizontal="center" vertical="center" wrapText="1"/>
      <protection/>
    </xf>
    <xf numFmtId="0" fontId="4" fillId="34" borderId="11" xfId="74" applyFont="1" applyFill="1" applyBorder="1" applyAlignment="1">
      <alignment horizontal="center" vertical="center" wrapText="1"/>
      <protection/>
    </xf>
    <xf numFmtId="0" fontId="78" fillId="0" borderId="0" xfId="74" applyFont="1" applyFill="1">
      <alignment/>
      <protection/>
    </xf>
    <xf numFmtId="0" fontId="88" fillId="0" borderId="0" xfId="74" applyFont="1" applyFill="1">
      <alignment/>
      <protection/>
    </xf>
    <xf numFmtId="0" fontId="90" fillId="0" borderId="0" xfId="0" applyFont="1" applyAlignment="1">
      <alignment/>
    </xf>
    <xf numFmtId="0" fontId="90" fillId="0" borderId="0" xfId="0" applyFont="1" applyBorder="1" applyAlignment="1">
      <alignment/>
    </xf>
    <xf numFmtId="0" fontId="77" fillId="0" borderId="11" xfId="35" applyFont="1" applyFill="1" applyBorder="1" applyAlignment="1">
      <alignment horizontal="left"/>
      <protection/>
    </xf>
    <xf numFmtId="3" fontId="77" fillId="0" borderId="11" xfId="35" applyNumberFormat="1" applyFont="1" applyFill="1" applyBorder="1" applyAlignment="1">
      <alignment horizontal="right"/>
      <protection/>
    </xf>
    <xf numFmtId="3" fontId="5" fillId="0" borderId="11" xfId="35" applyNumberFormat="1" applyFont="1" applyFill="1" applyBorder="1" applyAlignment="1">
      <alignment horizontal="right"/>
      <protection/>
    </xf>
    <xf numFmtId="3" fontId="4" fillId="0" borderId="11" xfId="35" applyNumberFormat="1" applyFont="1" applyFill="1" applyBorder="1" applyAlignment="1">
      <alignment horizontal="right"/>
      <protection/>
    </xf>
    <xf numFmtId="49" fontId="77" fillId="0" borderId="11" xfId="35" applyNumberFormat="1" applyFont="1" applyFill="1" applyBorder="1" applyAlignment="1">
      <alignment horizontal="left" wrapText="1"/>
      <protection/>
    </xf>
    <xf numFmtId="3" fontId="12" fillId="0" borderId="11" xfId="35" applyNumberFormat="1" applyFont="1" applyFill="1" applyBorder="1" applyAlignment="1" applyProtection="1">
      <alignment horizontal="right"/>
      <protection/>
    </xf>
    <xf numFmtId="3" fontId="12" fillId="0" borderId="17" xfId="36" applyNumberFormat="1" applyFont="1" applyFill="1" applyBorder="1" applyAlignment="1" applyProtection="1">
      <alignment horizontal="right"/>
      <protection locked="0"/>
    </xf>
    <xf numFmtId="0" fontId="77" fillId="0" borderId="11" xfId="35" applyFont="1" applyFill="1" applyBorder="1" applyAlignment="1">
      <alignment horizontal="left" wrapText="1"/>
      <protection/>
    </xf>
    <xf numFmtId="3" fontId="78" fillId="34" borderId="11" xfId="74" applyNumberFormat="1" applyFont="1" applyFill="1" applyBorder="1" applyAlignment="1">
      <alignment horizontal="right"/>
      <protection/>
    </xf>
    <xf numFmtId="0" fontId="4" fillId="0" borderId="0" xfId="75" applyFont="1" applyFill="1" applyAlignment="1">
      <alignment horizontal="left"/>
      <protection/>
    </xf>
    <xf numFmtId="0" fontId="78" fillId="0" borderId="11" xfId="35" applyFont="1" applyFill="1" applyBorder="1" applyAlignment="1">
      <alignment horizontal="left"/>
      <protection/>
    </xf>
    <xf numFmtId="0" fontId="78" fillId="0" borderId="11" xfId="35" applyFont="1" applyFill="1" applyBorder="1" applyAlignment="1">
      <alignment horizontal="left" wrapText="1"/>
      <protection/>
    </xf>
    <xf numFmtId="3" fontId="78" fillId="0" borderId="11" xfId="35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/>
    </xf>
    <xf numFmtId="0" fontId="18" fillId="0" borderId="0" xfId="75" applyFont="1" applyFill="1" applyAlignment="1">
      <alignment horizontal="left"/>
      <protection/>
    </xf>
    <xf numFmtId="0" fontId="19" fillId="0" borderId="0" xfId="75" applyFont="1" applyFill="1" applyAlignment="1">
      <alignment horizontal="left"/>
      <protection/>
    </xf>
    <xf numFmtId="0" fontId="18" fillId="0" borderId="0" xfId="0" applyFont="1" applyFill="1" applyAlignment="1">
      <alignment/>
    </xf>
    <xf numFmtId="0" fontId="16" fillId="0" borderId="0" xfId="75" applyFont="1" applyFill="1" applyAlignment="1">
      <alignment horizontal="left"/>
      <protection/>
    </xf>
    <xf numFmtId="0" fontId="16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0" xfId="74" applyFont="1" applyFill="1">
      <alignment/>
      <protection/>
    </xf>
    <xf numFmtId="49" fontId="78" fillId="0" borderId="11" xfId="35" applyNumberFormat="1" applyFont="1" applyFill="1" applyBorder="1" applyAlignment="1">
      <alignment horizontal="left" wrapText="1"/>
      <protection/>
    </xf>
    <xf numFmtId="3" fontId="17" fillId="0" borderId="11" xfId="35" applyNumberFormat="1" applyFont="1" applyFill="1" applyBorder="1" applyAlignment="1">
      <alignment horizontal="right"/>
      <protection/>
    </xf>
    <xf numFmtId="3" fontId="91" fillId="0" borderId="11" xfId="35" applyNumberFormat="1" applyFont="1" applyFill="1" applyBorder="1" applyAlignment="1">
      <alignment horizontal="right"/>
      <protection/>
    </xf>
    <xf numFmtId="3" fontId="20" fillId="0" borderId="11" xfId="35" applyNumberFormat="1" applyFont="1" applyFill="1" applyBorder="1" applyAlignment="1">
      <alignment horizontal="right"/>
      <protection/>
    </xf>
    <xf numFmtId="3" fontId="21" fillId="0" borderId="11" xfId="35" applyNumberFormat="1" applyFont="1" applyFill="1" applyBorder="1" applyAlignment="1" applyProtection="1">
      <alignment horizontal="right"/>
      <protection/>
    </xf>
    <xf numFmtId="3" fontId="91" fillId="34" borderId="11" xfId="74" applyNumberFormat="1" applyFont="1" applyFill="1" applyBorder="1" applyAlignment="1">
      <alignment horizontal="right"/>
      <protection/>
    </xf>
    <xf numFmtId="3" fontId="91" fillId="34" borderId="11" xfId="74" applyNumberFormat="1" applyFont="1" applyFill="1" applyBorder="1" applyAlignment="1">
      <alignment horizontal="center"/>
      <protection/>
    </xf>
    <xf numFmtId="0" fontId="92" fillId="0" borderId="0" xfId="69" applyFont="1" applyFill="1" applyBorder="1" applyAlignment="1">
      <alignment horizontal="left" wrapText="1"/>
      <protection/>
    </xf>
    <xf numFmtId="0" fontId="92" fillId="0" borderId="0" xfId="69" applyFont="1" applyFill="1" applyBorder="1" applyAlignment="1">
      <alignment horizontal="centerContinuous" wrapText="1"/>
      <protection/>
    </xf>
    <xf numFmtId="3" fontId="92" fillId="0" borderId="0" xfId="69" applyNumberFormat="1" applyFont="1" applyFill="1" applyAlignment="1">
      <alignment horizontal="center"/>
      <protection/>
    </xf>
    <xf numFmtId="0" fontId="78" fillId="0" borderId="0" xfId="70" applyFont="1" applyFill="1" applyAlignment="1">
      <alignment horizontal="center"/>
      <protection/>
    </xf>
    <xf numFmtId="0" fontId="4" fillId="0" borderId="16" xfId="72" applyFont="1" applyFill="1" applyBorder="1" applyAlignment="1">
      <alignment horizontal="center" wrapText="1"/>
      <protection/>
    </xf>
    <xf numFmtId="0" fontId="4" fillId="0" borderId="18" xfId="72" applyFont="1" applyFill="1" applyBorder="1" applyAlignment="1">
      <alignment horizontal="center" wrapText="1"/>
      <protection/>
    </xf>
    <xf numFmtId="0" fontId="4" fillId="0" borderId="19" xfId="72" applyFont="1" applyFill="1" applyBorder="1" applyAlignment="1">
      <alignment horizontal="center" wrapText="1"/>
      <protection/>
    </xf>
    <xf numFmtId="0" fontId="4" fillId="0" borderId="16" xfId="74" applyFont="1" applyBorder="1" applyAlignment="1">
      <alignment horizontal="center"/>
      <protection/>
    </xf>
    <xf numFmtId="0" fontId="4" fillId="0" borderId="19" xfId="74" applyFont="1" applyBorder="1" applyAlignment="1">
      <alignment horizontal="center"/>
      <protection/>
    </xf>
    <xf numFmtId="0" fontId="2" fillId="0" borderId="0" xfId="74" applyFont="1" applyAlignment="1">
      <alignment horizontal="center"/>
      <protection/>
    </xf>
    <xf numFmtId="0" fontId="79" fillId="0" borderId="0" xfId="74" applyFont="1" applyAlignment="1">
      <alignment horizontal="center"/>
      <protection/>
    </xf>
    <xf numFmtId="0" fontId="2" fillId="0" borderId="16" xfId="74" applyFont="1" applyFill="1" applyBorder="1" applyAlignment="1">
      <alignment horizontal="center"/>
      <protection/>
    </xf>
    <xf numFmtId="0" fontId="2" fillId="0" borderId="19" xfId="74" applyFont="1" applyFill="1" applyBorder="1" applyAlignment="1">
      <alignment horizontal="center"/>
      <protection/>
    </xf>
    <xf numFmtId="0" fontId="93" fillId="35" borderId="16" xfId="36" applyFont="1" applyFill="1" applyBorder="1" applyAlignment="1" applyProtection="1">
      <alignment horizontal="center" vertical="center" wrapText="1"/>
      <protection/>
    </xf>
    <xf numFmtId="0" fontId="93" fillId="35" borderId="18" xfId="36" applyFont="1" applyFill="1" applyBorder="1" applyAlignment="1" applyProtection="1">
      <alignment horizontal="center" vertical="center" wrapText="1"/>
      <protection/>
    </xf>
    <xf numFmtId="0" fontId="93" fillId="35" borderId="19" xfId="36" applyFont="1" applyFill="1" applyBorder="1" applyAlignment="1" applyProtection="1">
      <alignment horizontal="center" vertical="center" wrapText="1"/>
      <protection/>
    </xf>
    <xf numFmtId="0" fontId="93" fillId="35" borderId="11" xfId="36" applyFont="1" applyFill="1" applyBorder="1" applyAlignment="1" applyProtection="1">
      <alignment horizontal="center" vertical="center" wrapText="1"/>
      <protection/>
    </xf>
    <xf numFmtId="3" fontId="94" fillId="35" borderId="16" xfId="36" applyNumberFormat="1" applyFont="1" applyFill="1" applyBorder="1" applyAlignment="1" applyProtection="1">
      <alignment horizontal="center" vertical="center"/>
      <protection locked="0"/>
    </xf>
    <xf numFmtId="3" fontId="94" fillId="35" borderId="19" xfId="36" applyNumberFormat="1" applyFont="1" applyFill="1" applyBorder="1" applyAlignment="1" applyProtection="1">
      <alignment horizontal="center" vertical="center"/>
      <protection locked="0"/>
    </xf>
    <xf numFmtId="3" fontId="94" fillId="35" borderId="11" xfId="36" applyNumberFormat="1" applyFont="1" applyFill="1" applyBorder="1" applyAlignment="1" applyProtection="1">
      <alignment horizontal="center" vertical="center"/>
      <protection locked="0"/>
    </xf>
    <xf numFmtId="0" fontId="89" fillId="0" borderId="11" xfId="74" applyFont="1" applyFill="1" applyBorder="1" applyAlignment="1">
      <alignment horizontal="center" wrapText="1"/>
      <protection/>
    </xf>
    <xf numFmtId="3" fontId="89" fillId="0" borderId="16" xfId="74" applyNumberFormat="1" applyFont="1" applyFill="1" applyBorder="1" applyAlignment="1">
      <alignment horizontal="center"/>
      <protection/>
    </xf>
    <xf numFmtId="3" fontId="89" fillId="0" borderId="19" xfId="74" applyNumberFormat="1" applyFont="1" applyFill="1" applyBorder="1" applyAlignment="1">
      <alignment horizontal="center"/>
      <protection/>
    </xf>
    <xf numFmtId="3" fontId="89" fillId="0" borderId="11" xfId="74" applyNumberFormat="1" applyFont="1" applyFill="1" applyBorder="1" applyAlignment="1">
      <alignment horizontal="center"/>
      <protection/>
    </xf>
    <xf numFmtId="0" fontId="89" fillId="0" borderId="11" xfId="74" applyFont="1" applyFill="1" applyBorder="1" applyAlignment="1">
      <alignment horizontal="center"/>
      <protection/>
    </xf>
    <xf numFmtId="3" fontId="89" fillId="0" borderId="16" xfId="74" applyNumberFormat="1" applyFont="1" applyFill="1" applyBorder="1" applyAlignment="1">
      <alignment horizontal="center" wrapText="1"/>
      <protection/>
    </xf>
    <xf numFmtId="3" fontId="89" fillId="0" borderId="19" xfId="74" applyNumberFormat="1" applyFont="1" applyFill="1" applyBorder="1" applyAlignment="1">
      <alignment horizontal="center" wrapText="1"/>
      <protection/>
    </xf>
    <xf numFmtId="0" fontId="89" fillId="0" borderId="16" xfId="74" applyFont="1" applyFill="1" applyBorder="1" applyAlignment="1">
      <alignment horizontal="center"/>
      <protection/>
    </xf>
    <xf numFmtId="0" fontId="89" fillId="0" borderId="19" xfId="74" applyFont="1" applyFill="1" applyBorder="1" applyAlignment="1">
      <alignment horizontal="center"/>
      <protection/>
    </xf>
    <xf numFmtId="0" fontId="89" fillId="0" borderId="11" xfId="74" applyFont="1" applyFill="1" applyBorder="1" applyAlignment="1">
      <alignment horizontal="center" vertical="top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2 2" xfId="35"/>
    <cellStyle name="Normal 2 3" xfId="36"/>
    <cellStyle name="Normal 3" xfId="37"/>
    <cellStyle name="Normal 3 2" xfId="38"/>
    <cellStyle name="Normal 4" xfId="39"/>
    <cellStyle name="Normal_B3_2013" xfId="40"/>
    <cellStyle name="Normal_Budjet2005_palna raboten 2" xfId="41"/>
    <cellStyle name="Normal_sesiaI ot4et 2" xfId="42"/>
    <cellStyle name="Normal_Sheet1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Запетая 2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Нормален 17" xfId="68"/>
    <cellStyle name="Нормален 2" xfId="69"/>
    <cellStyle name="Нормален 3" xfId="70"/>
    <cellStyle name="Нормален 3 2" xfId="71"/>
    <cellStyle name="Нормален 4" xfId="72"/>
    <cellStyle name="Нормален 5" xfId="73"/>
    <cellStyle name="Нормален 6" xfId="74"/>
    <cellStyle name="Нормален 7" xfId="75"/>
    <cellStyle name="Нормален 8" xfId="76"/>
    <cellStyle name="Нормален_ИП-2011г-начална 2" xfId="77"/>
    <cellStyle name="Нормален_Лист1 2" xfId="78"/>
    <cellStyle name="Обяснителен текст" xfId="79"/>
    <cellStyle name="Предупредителен текст" xfId="80"/>
    <cellStyle name="Percent" xfId="81"/>
    <cellStyle name="Процент 3" xfId="82"/>
    <cellStyle name="Свързана клетка" xfId="83"/>
    <cellStyle name="Сума" xfId="84"/>
    <cellStyle name="Hyperlink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D173"/>
  <sheetViews>
    <sheetView showGridLines="0" zoomScalePageLayoutView="0" workbookViewId="0" topLeftCell="A1">
      <pane xSplit="2" ySplit="7" topLeftCell="C143" activePane="bottomRight" state="frozen"/>
      <selection pane="topLeft" activeCell="A163" sqref="A163"/>
      <selection pane="topRight" activeCell="A163" sqref="A163"/>
      <selection pane="bottomLeft" activeCell="A163" sqref="A163"/>
      <selection pane="bottomRight" activeCell="A163" sqref="A163"/>
    </sheetView>
  </sheetViews>
  <sheetFormatPr defaultColWidth="9.00390625" defaultRowHeight="15"/>
  <cols>
    <col min="1" max="1" width="62.00390625" style="175" customWidth="1"/>
    <col min="2" max="2" width="11.8515625" style="175" customWidth="1"/>
    <col min="3" max="3" width="12.57421875" style="175" customWidth="1"/>
    <col min="4" max="4" width="13.57421875" style="175" customWidth="1"/>
    <col min="5" max="238" width="9.00390625" style="175" customWidth="1"/>
    <col min="239" max="16384" width="9.00390625" style="174" customWidth="1"/>
  </cols>
  <sheetData>
    <row r="1" spans="1:4" s="189" customFormat="1" ht="15.75">
      <c r="A1" s="1"/>
      <c r="B1" s="2"/>
      <c r="C1" s="3"/>
      <c r="D1" s="7" t="s">
        <v>152</v>
      </c>
    </row>
    <row r="2" spans="1:4" s="189" customFormat="1" ht="15.75">
      <c r="A2" s="1"/>
      <c r="B2" s="2"/>
      <c r="C2" s="3"/>
      <c r="D2" s="3"/>
    </row>
    <row r="3" spans="1:4" s="189" customFormat="1" ht="15.75">
      <c r="A3" s="8" t="s">
        <v>153</v>
      </c>
      <c r="B3" s="9"/>
      <c r="C3" s="10"/>
      <c r="D3" s="10"/>
    </row>
    <row r="4" spans="1:4" s="189" customFormat="1" ht="15.75">
      <c r="A4" s="8" t="s">
        <v>964</v>
      </c>
      <c r="B4" s="9"/>
      <c r="C4" s="10"/>
      <c r="D4" s="10"/>
    </row>
    <row r="5" s="189" customFormat="1" ht="15.75"/>
    <row r="7" spans="1:238" ht="63">
      <c r="A7" s="188" t="s">
        <v>156</v>
      </c>
      <c r="B7" s="188" t="s">
        <v>157</v>
      </c>
      <c r="C7" s="188" t="s">
        <v>963</v>
      </c>
      <c r="D7" s="188" t="s">
        <v>962</v>
      </c>
      <c r="HY7" s="174"/>
      <c r="HZ7" s="174"/>
      <c r="IA7" s="174"/>
      <c r="IB7" s="174"/>
      <c r="IC7" s="174"/>
      <c r="ID7" s="174"/>
    </row>
    <row r="8" spans="1:4" ht="15.75">
      <c r="A8" s="184"/>
      <c r="B8" s="181"/>
      <c r="C8" s="183"/>
      <c r="D8" s="183"/>
    </row>
    <row r="9" spans="1:4" ht="15.75">
      <c r="A9" s="188" t="s">
        <v>961</v>
      </c>
      <c r="B9" s="181"/>
      <c r="C9" s="183"/>
      <c r="D9" s="183"/>
    </row>
    <row r="10" spans="1:4" ht="15.75">
      <c r="A10" s="187"/>
      <c r="B10" s="181"/>
      <c r="C10" s="183"/>
      <c r="D10" s="183"/>
    </row>
    <row r="11" spans="1:4" ht="15.75">
      <c r="A11" s="187" t="s">
        <v>954</v>
      </c>
      <c r="B11" s="181"/>
      <c r="C11" s="183"/>
      <c r="D11" s="183"/>
    </row>
    <row r="12" spans="1:4" ht="15.75">
      <c r="A12" s="184" t="s">
        <v>3</v>
      </c>
      <c r="B12" s="185" t="s">
        <v>2</v>
      </c>
      <c r="C12" s="183">
        <v>23977</v>
      </c>
      <c r="D12" s="183">
        <v>2</v>
      </c>
    </row>
    <row r="13" spans="1:4" ht="15.75">
      <c r="A13" s="184" t="s">
        <v>90</v>
      </c>
      <c r="B13" s="185" t="s">
        <v>89</v>
      </c>
      <c r="C13" s="183">
        <v>0</v>
      </c>
      <c r="D13" s="183">
        <v>0</v>
      </c>
    </row>
    <row r="14" spans="1:4" ht="15.75">
      <c r="A14" s="184" t="s">
        <v>5</v>
      </c>
      <c r="B14" s="185" t="s">
        <v>4</v>
      </c>
      <c r="C14" s="183">
        <v>23975</v>
      </c>
      <c r="D14" s="183">
        <v>0</v>
      </c>
    </row>
    <row r="15" spans="1:4" ht="15.75">
      <c r="A15" s="184" t="s">
        <v>7</v>
      </c>
      <c r="B15" s="185" t="s">
        <v>6</v>
      </c>
      <c r="C15" s="183">
        <v>2</v>
      </c>
      <c r="D15" s="183">
        <v>2</v>
      </c>
    </row>
    <row r="16" spans="1:4" ht="15.75">
      <c r="A16" s="184" t="s">
        <v>9</v>
      </c>
      <c r="B16" s="185" t="s">
        <v>8</v>
      </c>
      <c r="C16" s="183">
        <v>25000</v>
      </c>
      <c r="D16" s="183">
        <v>10600</v>
      </c>
    </row>
    <row r="17" spans="1:4" ht="15.75">
      <c r="A17" s="184" t="s">
        <v>11</v>
      </c>
      <c r="B17" s="185" t="s">
        <v>10</v>
      </c>
      <c r="C17" s="183">
        <v>25000</v>
      </c>
      <c r="D17" s="183">
        <v>10600</v>
      </c>
    </row>
    <row r="18" spans="1:4" ht="15.75">
      <c r="A18" s="184" t="s">
        <v>17</v>
      </c>
      <c r="B18" s="185" t="s">
        <v>16</v>
      </c>
      <c r="C18" s="183">
        <v>300</v>
      </c>
      <c r="D18" s="183">
        <v>928</v>
      </c>
    </row>
    <row r="19" spans="1:4" ht="31.5">
      <c r="A19" s="184" t="s">
        <v>19</v>
      </c>
      <c r="B19" s="185" t="s">
        <v>18</v>
      </c>
      <c r="C19" s="183">
        <v>0</v>
      </c>
      <c r="D19" s="183">
        <v>-7</v>
      </c>
    </row>
    <row r="20" spans="1:4" ht="15.75">
      <c r="A20" s="184" t="s">
        <v>21</v>
      </c>
      <c r="B20" s="185" t="s">
        <v>20</v>
      </c>
      <c r="C20" s="183">
        <v>300</v>
      </c>
      <c r="D20" s="183">
        <v>198</v>
      </c>
    </row>
    <row r="21" spans="1:4" ht="15.75">
      <c r="A21" s="184" t="s">
        <v>23</v>
      </c>
      <c r="B21" s="185" t="s">
        <v>22</v>
      </c>
      <c r="C21" s="183">
        <v>0</v>
      </c>
      <c r="D21" s="183">
        <v>737</v>
      </c>
    </row>
    <row r="22" spans="1:4" ht="15.75">
      <c r="A22" s="184" t="s">
        <v>25</v>
      </c>
      <c r="B22" s="185" t="s">
        <v>24</v>
      </c>
      <c r="C22" s="183">
        <v>0</v>
      </c>
      <c r="D22" s="183">
        <v>-1219</v>
      </c>
    </row>
    <row r="23" spans="1:4" ht="31.5">
      <c r="A23" s="184" t="s">
        <v>27</v>
      </c>
      <c r="B23" s="185" t="s">
        <v>26</v>
      </c>
      <c r="C23" s="183">
        <v>0</v>
      </c>
      <c r="D23" s="183">
        <v>-1219</v>
      </c>
    </row>
    <row r="24" spans="1:4" ht="15.75">
      <c r="A24" s="184" t="s">
        <v>29</v>
      </c>
      <c r="B24" s="185" t="s">
        <v>28</v>
      </c>
      <c r="C24" s="183">
        <v>10803</v>
      </c>
      <c r="D24" s="183">
        <v>5092</v>
      </c>
    </row>
    <row r="25" spans="1:4" ht="15.75">
      <c r="A25" s="184" t="s">
        <v>31</v>
      </c>
      <c r="B25" s="185" t="s">
        <v>30</v>
      </c>
      <c r="C25" s="183">
        <v>10803</v>
      </c>
      <c r="D25" s="183">
        <v>5092</v>
      </c>
    </row>
    <row r="26" spans="1:4" ht="15.75">
      <c r="A26" s="182" t="s">
        <v>960</v>
      </c>
      <c r="B26" s="182"/>
      <c r="C26" s="183">
        <v>60080</v>
      </c>
      <c r="D26" s="183">
        <v>15403</v>
      </c>
    </row>
    <row r="27" spans="1:4" ht="15.75">
      <c r="A27" s="187"/>
      <c r="B27" s="181"/>
      <c r="C27" s="183"/>
      <c r="D27" s="183"/>
    </row>
    <row r="28" spans="1:4" ht="31.5">
      <c r="A28" s="184" t="s">
        <v>33</v>
      </c>
      <c r="B28" s="185" t="s">
        <v>32</v>
      </c>
      <c r="C28" s="183">
        <v>68982700</v>
      </c>
      <c r="D28" s="183">
        <v>17879324</v>
      </c>
    </row>
    <row r="29" spans="1:4" ht="31.5">
      <c r="A29" s="184" t="s">
        <v>35</v>
      </c>
      <c r="B29" s="185" t="s">
        <v>34</v>
      </c>
      <c r="C29" s="183">
        <v>68600939</v>
      </c>
      <c r="D29" s="183">
        <v>17779310</v>
      </c>
    </row>
    <row r="30" spans="1:4" ht="31.5">
      <c r="A30" s="184" t="s">
        <v>37</v>
      </c>
      <c r="B30" s="185" t="s">
        <v>36</v>
      </c>
      <c r="C30" s="183">
        <v>13522</v>
      </c>
      <c r="D30" s="183">
        <v>0</v>
      </c>
    </row>
    <row r="31" spans="1:4" ht="15.75">
      <c r="A31" s="184" t="s">
        <v>39</v>
      </c>
      <c r="B31" s="185" t="s">
        <v>38</v>
      </c>
      <c r="C31" s="183">
        <v>0</v>
      </c>
      <c r="D31" s="183">
        <v>-3099</v>
      </c>
    </row>
    <row r="32" spans="1:4" ht="31.5">
      <c r="A32" s="184" t="s">
        <v>41</v>
      </c>
      <c r="B32" s="185" t="s">
        <v>40</v>
      </c>
      <c r="C32" s="183">
        <v>368239</v>
      </c>
      <c r="D32" s="183">
        <v>103113</v>
      </c>
    </row>
    <row r="33" spans="1:4" ht="15.75">
      <c r="A33" s="184" t="s">
        <v>43</v>
      </c>
      <c r="B33" s="185" t="s">
        <v>42</v>
      </c>
      <c r="C33" s="183">
        <v>450921</v>
      </c>
      <c r="D33" s="183">
        <v>706943</v>
      </c>
    </row>
    <row r="34" spans="1:4" ht="15.75">
      <c r="A34" s="184" t="s">
        <v>45</v>
      </c>
      <c r="B34" s="185" t="s">
        <v>44</v>
      </c>
      <c r="C34" s="183">
        <v>749183</v>
      </c>
      <c r="D34" s="183">
        <v>768075</v>
      </c>
    </row>
    <row r="35" spans="1:4" ht="15.75">
      <c r="A35" s="184" t="s">
        <v>47</v>
      </c>
      <c r="B35" s="185" t="s">
        <v>46</v>
      </c>
      <c r="C35" s="183">
        <v>-303196</v>
      </c>
      <c r="D35" s="183">
        <v>-66066</v>
      </c>
    </row>
    <row r="36" spans="1:4" ht="31.5">
      <c r="A36" s="184" t="s">
        <v>49</v>
      </c>
      <c r="B36" s="185" t="s">
        <v>48</v>
      </c>
      <c r="C36" s="183">
        <v>4934</v>
      </c>
      <c r="D36" s="183">
        <v>4934</v>
      </c>
    </row>
    <row r="37" spans="1:4" ht="31.5">
      <c r="A37" s="184" t="s">
        <v>950</v>
      </c>
      <c r="B37" s="185" t="s">
        <v>949</v>
      </c>
      <c r="C37" s="183">
        <v>0</v>
      </c>
      <c r="D37" s="183">
        <v>0</v>
      </c>
    </row>
    <row r="38" spans="1:4" ht="31.5">
      <c r="A38" s="184" t="s">
        <v>51</v>
      </c>
      <c r="B38" s="185" t="s">
        <v>50</v>
      </c>
      <c r="C38" s="183">
        <v>-187013</v>
      </c>
      <c r="D38" s="183">
        <v>-170</v>
      </c>
    </row>
    <row r="39" spans="1:4" ht="15.75">
      <c r="A39" s="184" t="s">
        <v>53</v>
      </c>
      <c r="B39" s="185" t="s">
        <v>52</v>
      </c>
      <c r="C39" s="183">
        <v>-187013</v>
      </c>
      <c r="D39" s="183">
        <v>-170</v>
      </c>
    </row>
    <row r="40" spans="1:4" ht="31.5">
      <c r="A40" s="184" t="s">
        <v>948</v>
      </c>
      <c r="B40" s="185" t="s">
        <v>947</v>
      </c>
      <c r="C40" s="183">
        <v>0</v>
      </c>
      <c r="D40" s="183">
        <v>0</v>
      </c>
    </row>
    <row r="41" spans="1:4" ht="15.75">
      <c r="A41" s="184" t="s">
        <v>946</v>
      </c>
      <c r="B41" s="185" t="s">
        <v>945</v>
      </c>
      <c r="C41" s="183">
        <v>0</v>
      </c>
      <c r="D41" s="183">
        <v>0</v>
      </c>
    </row>
    <row r="42" spans="1:4" ht="15.75">
      <c r="A42" s="182" t="s">
        <v>930</v>
      </c>
      <c r="B42" s="182"/>
      <c r="C42" s="183">
        <v>69246608</v>
      </c>
      <c r="D42" s="183">
        <v>18586097</v>
      </c>
    </row>
    <row r="43" spans="1:4" ht="15.75">
      <c r="A43" s="184"/>
      <c r="B43" s="181"/>
      <c r="C43" s="183"/>
      <c r="D43" s="183"/>
    </row>
    <row r="44" spans="1:4" ht="31.5">
      <c r="A44" s="184" t="s">
        <v>55</v>
      </c>
      <c r="B44" s="185" t="s">
        <v>54</v>
      </c>
      <c r="C44" s="183">
        <v>76880</v>
      </c>
      <c r="D44" s="183">
        <v>-6065</v>
      </c>
    </row>
    <row r="45" spans="1:4" ht="15.75">
      <c r="A45" s="182" t="s">
        <v>930</v>
      </c>
      <c r="B45" s="182"/>
      <c r="C45" s="183">
        <v>76880</v>
      </c>
      <c r="D45" s="183">
        <v>-6065</v>
      </c>
    </row>
    <row r="46" spans="1:4" ht="15.75">
      <c r="A46" s="184"/>
      <c r="B46" s="181"/>
      <c r="C46" s="183"/>
      <c r="D46" s="183"/>
    </row>
    <row r="47" spans="1:4" ht="33.75" customHeight="1">
      <c r="A47" s="184" t="s">
        <v>57</v>
      </c>
      <c r="B47" s="185" t="s">
        <v>56</v>
      </c>
      <c r="C47" s="183">
        <v>-724790</v>
      </c>
      <c r="D47" s="183">
        <v>-177047</v>
      </c>
    </row>
    <row r="48" spans="1:4" ht="36" customHeight="1">
      <c r="A48" s="184" t="s">
        <v>59</v>
      </c>
      <c r="B48" s="185" t="s">
        <v>58</v>
      </c>
      <c r="C48" s="183">
        <v>-724790</v>
      </c>
      <c r="D48" s="183">
        <v>-177047</v>
      </c>
    </row>
    <row r="49" spans="1:4" ht="36.75" customHeight="1">
      <c r="A49" s="184" t="s">
        <v>61</v>
      </c>
      <c r="B49" s="185" t="s">
        <v>60</v>
      </c>
      <c r="C49" s="183">
        <v>9497981</v>
      </c>
      <c r="D49" s="183">
        <v>-3984670</v>
      </c>
    </row>
    <row r="50" spans="1:4" ht="18" customHeight="1">
      <c r="A50" s="184" t="s">
        <v>63</v>
      </c>
      <c r="B50" s="185" t="s">
        <v>62</v>
      </c>
      <c r="C50" s="183">
        <v>9127996</v>
      </c>
      <c r="D50" s="183">
        <v>9127996</v>
      </c>
    </row>
    <row r="51" spans="1:4" ht="31.5">
      <c r="A51" s="184" t="s">
        <v>65</v>
      </c>
      <c r="B51" s="185" t="s">
        <v>64</v>
      </c>
      <c r="C51" s="183">
        <v>398017</v>
      </c>
      <c r="D51" s="183">
        <v>398017</v>
      </c>
    </row>
    <row r="52" spans="1:4" ht="15.75">
      <c r="A52" s="184" t="s">
        <v>67</v>
      </c>
      <c r="B52" s="185" t="s">
        <v>66</v>
      </c>
      <c r="C52" s="183">
        <v>0</v>
      </c>
      <c r="D52" s="183">
        <v>-13268542</v>
      </c>
    </row>
    <row r="53" spans="1:4" ht="31.5">
      <c r="A53" s="184" t="s">
        <v>69</v>
      </c>
      <c r="B53" s="185" t="s">
        <v>68</v>
      </c>
      <c r="C53" s="183">
        <v>-28032</v>
      </c>
      <c r="D53" s="183">
        <v>-242141</v>
      </c>
    </row>
    <row r="54" spans="1:4" ht="15.75">
      <c r="A54" s="182" t="s">
        <v>930</v>
      </c>
      <c r="B54" s="182"/>
      <c r="C54" s="183">
        <v>8773191</v>
      </c>
      <c r="D54" s="183">
        <v>-4161717</v>
      </c>
    </row>
    <row r="55" spans="1:4" ht="15.75">
      <c r="A55" s="184"/>
      <c r="B55" s="181"/>
      <c r="C55" s="183"/>
      <c r="D55" s="183"/>
    </row>
    <row r="56" spans="1:238" s="179" customFormat="1" ht="15.75">
      <c r="A56" s="182" t="s">
        <v>959</v>
      </c>
      <c r="B56" s="181"/>
      <c r="C56" s="181">
        <v>78156759</v>
      </c>
      <c r="D56" s="181">
        <v>14433718</v>
      </c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80"/>
      <c r="CD56" s="180"/>
      <c r="CE56" s="180"/>
      <c r="CF56" s="180"/>
      <c r="CG56" s="180"/>
      <c r="CH56" s="180"/>
      <c r="CI56" s="180"/>
      <c r="CJ56" s="180"/>
      <c r="CK56" s="180"/>
      <c r="CL56" s="180"/>
      <c r="CM56" s="180"/>
      <c r="CN56" s="180"/>
      <c r="CO56" s="180"/>
      <c r="CP56" s="180"/>
      <c r="CQ56" s="180"/>
      <c r="CR56" s="180"/>
      <c r="CS56" s="180"/>
      <c r="CT56" s="180"/>
      <c r="CU56" s="180"/>
      <c r="CV56" s="180"/>
      <c r="CW56" s="180"/>
      <c r="CX56" s="180"/>
      <c r="CY56" s="180"/>
      <c r="CZ56" s="180"/>
      <c r="DA56" s="180"/>
      <c r="DB56" s="180"/>
      <c r="DC56" s="180"/>
      <c r="DD56" s="180"/>
      <c r="DE56" s="180"/>
      <c r="DF56" s="180"/>
      <c r="DG56" s="180"/>
      <c r="DH56" s="180"/>
      <c r="DI56" s="180"/>
      <c r="DJ56" s="180"/>
      <c r="DK56" s="180"/>
      <c r="DL56" s="180"/>
      <c r="DM56" s="180"/>
      <c r="DN56" s="180"/>
      <c r="DO56" s="180"/>
      <c r="DP56" s="180"/>
      <c r="DQ56" s="180"/>
      <c r="DR56" s="180"/>
      <c r="DS56" s="180"/>
      <c r="DT56" s="180"/>
      <c r="DU56" s="180"/>
      <c r="DV56" s="180"/>
      <c r="DW56" s="180"/>
      <c r="DX56" s="180"/>
      <c r="DY56" s="180"/>
      <c r="DZ56" s="180"/>
      <c r="EA56" s="180"/>
      <c r="EB56" s="180"/>
      <c r="EC56" s="180"/>
      <c r="ED56" s="180"/>
      <c r="EE56" s="180"/>
      <c r="EF56" s="180"/>
      <c r="EG56" s="180"/>
      <c r="EH56" s="180"/>
      <c r="EI56" s="180"/>
      <c r="EJ56" s="180"/>
      <c r="EK56" s="180"/>
      <c r="EL56" s="180"/>
      <c r="EM56" s="180"/>
      <c r="EN56" s="180"/>
      <c r="EO56" s="180"/>
      <c r="EP56" s="180"/>
      <c r="EQ56" s="180"/>
      <c r="ER56" s="180"/>
      <c r="ES56" s="180"/>
      <c r="ET56" s="180"/>
      <c r="EU56" s="180"/>
      <c r="EV56" s="180"/>
      <c r="EW56" s="180"/>
      <c r="EX56" s="180"/>
      <c r="EY56" s="180"/>
      <c r="EZ56" s="180"/>
      <c r="FA56" s="180"/>
      <c r="FB56" s="180"/>
      <c r="FC56" s="180"/>
      <c r="FD56" s="180"/>
      <c r="FE56" s="180"/>
      <c r="FF56" s="180"/>
      <c r="FG56" s="180"/>
      <c r="FH56" s="180"/>
      <c r="FI56" s="180"/>
      <c r="FJ56" s="180"/>
      <c r="FK56" s="180"/>
      <c r="FL56" s="180"/>
      <c r="FM56" s="180"/>
      <c r="FN56" s="180"/>
      <c r="FO56" s="180"/>
      <c r="FP56" s="180"/>
      <c r="FQ56" s="180"/>
      <c r="FR56" s="180"/>
      <c r="FS56" s="180"/>
      <c r="FT56" s="180"/>
      <c r="FU56" s="180"/>
      <c r="FV56" s="180"/>
      <c r="FW56" s="180"/>
      <c r="FX56" s="180"/>
      <c r="FY56" s="180"/>
      <c r="FZ56" s="180"/>
      <c r="GA56" s="180"/>
      <c r="GB56" s="180"/>
      <c r="GC56" s="180"/>
      <c r="GD56" s="180"/>
      <c r="GE56" s="180"/>
      <c r="GF56" s="180"/>
      <c r="GG56" s="180"/>
      <c r="GH56" s="180"/>
      <c r="GI56" s="180"/>
      <c r="GJ56" s="180"/>
      <c r="GK56" s="180"/>
      <c r="GL56" s="180"/>
      <c r="GM56" s="180"/>
      <c r="GN56" s="180"/>
      <c r="GO56" s="180"/>
      <c r="GP56" s="180"/>
      <c r="GQ56" s="180"/>
      <c r="GR56" s="180"/>
      <c r="GS56" s="180"/>
      <c r="GT56" s="180"/>
      <c r="GU56" s="180"/>
      <c r="GV56" s="180"/>
      <c r="GW56" s="180"/>
      <c r="GX56" s="180"/>
      <c r="GY56" s="180"/>
      <c r="GZ56" s="180"/>
      <c r="HA56" s="180"/>
      <c r="HB56" s="180"/>
      <c r="HC56" s="180"/>
      <c r="HD56" s="180"/>
      <c r="HE56" s="180"/>
      <c r="HF56" s="180"/>
      <c r="HG56" s="180"/>
      <c r="HH56" s="180"/>
      <c r="HI56" s="180"/>
      <c r="HJ56" s="180"/>
      <c r="HK56" s="180"/>
      <c r="HL56" s="180"/>
      <c r="HM56" s="180"/>
      <c r="HN56" s="180"/>
      <c r="HO56" s="180"/>
      <c r="HP56" s="180"/>
      <c r="HQ56" s="180"/>
      <c r="HR56" s="180"/>
      <c r="HS56" s="180"/>
      <c r="HT56" s="180"/>
      <c r="HU56" s="180"/>
      <c r="HV56" s="180"/>
      <c r="HW56" s="180"/>
      <c r="HX56" s="180"/>
      <c r="HY56" s="180"/>
      <c r="HZ56" s="180"/>
      <c r="IA56" s="180"/>
      <c r="IB56" s="180"/>
      <c r="IC56" s="180"/>
      <c r="ID56" s="180"/>
    </row>
    <row r="57" spans="1:4" ht="15.75">
      <c r="A57" s="185"/>
      <c r="B57" s="185"/>
      <c r="C57" s="185"/>
      <c r="D57" s="185"/>
    </row>
    <row r="58" spans="1:238" s="179" customFormat="1" ht="15.75">
      <c r="A58" s="188" t="s">
        <v>70</v>
      </c>
      <c r="B58" s="188"/>
      <c r="C58" s="188"/>
      <c r="D58" s="188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80"/>
      <c r="CB58" s="180"/>
      <c r="CC58" s="180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0"/>
      <c r="CP58" s="180"/>
      <c r="CQ58" s="180"/>
      <c r="CR58" s="180"/>
      <c r="CS58" s="180"/>
      <c r="CT58" s="180"/>
      <c r="CU58" s="180"/>
      <c r="CV58" s="180"/>
      <c r="CW58" s="180"/>
      <c r="CX58" s="180"/>
      <c r="CY58" s="180"/>
      <c r="CZ58" s="180"/>
      <c r="DA58" s="180"/>
      <c r="DB58" s="180"/>
      <c r="DC58" s="180"/>
      <c r="DD58" s="180"/>
      <c r="DE58" s="180"/>
      <c r="DF58" s="180"/>
      <c r="DG58" s="180"/>
      <c r="DH58" s="180"/>
      <c r="DI58" s="180"/>
      <c r="DJ58" s="180"/>
      <c r="DK58" s="180"/>
      <c r="DL58" s="180"/>
      <c r="DM58" s="180"/>
      <c r="DN58" s="180"/>
      <c r="DO58" s="180"/>
      <c r="DP58" s="180"/>
      <c r="DQ58" s="180"/>
      <c r="DR58" s="180"/>
      <c r="DS58" s="180"/>
      <c r="DT58" s="180"/>
      <c r="DU58" s="180"/>
      <c r="DV58" s="180"/>
      <c r="DW58" s="180"/>
      <c r="DX58" s="180"/>
      <c r="DY58" s="180"/>
      <c r="DZ58" s="180"/>
      <c r="EA58" s="180"/>
      <c r="EB58" s="180"/>
      <c r="EC58" s="180"/>
      <c r="ED58" s="180"/>
      <c r="EE58" s="180"/>
      <c r="EF58" s="180"/>
      <c r="EG58" s="180"/>
      <c r="EH58" s="180"/>
      <c r="EI58" s="180"/>
      <c r="EJ58" s="180"/>
      <c r="EK58" s="180"/>
      <c r="EL58" s="180"/>
      <c r="EM58" s="180"/>
      <c r="EN58" s="180"/>
      <c r="EO58" s="180"/>
      <c r="EP58" s="180"/>
      <c r="EQ58" s="180"/>
      <c r="ER58" s="180"/>
      <c r="ES58" s="180"/>
      <c r="ET58" s="180"/>
      <c r="EU58" s="180"/>
      <c r="EV58" s="180"/>
      <c r="EW58" s="180"/>
      <c r="EX58" s="180"/>
      <c r="EY58" s="180"/>
      <c r="EZ58" s="180"/>
      <c r="FA58" s="180"/>
      <c r="FB58" s="180"/>
      <c r="FC58" s="180"/>
      <c r="FD58" s="180"/>
      <c r="FE58" s="180"/>
      <c r="FF58" s="180"/>
      <c r="FG58" s="180"/>
      <c r="FH58" s="180"/>
      <c r="FI58" s="180"/>
      <c r="FJ58" s="180"/>
      <c r="FK58" s="180"/>
      <c r="FL58" s="180"/>
      <c r="FM58" s="180"/>
      <c r="FN58" s="180"/>
      <c r="FO58" s="180"/>
      <c r="FP58" s="180"/>
      <c r="FQ58" s="180"/>
      <c r="FR58" s="180"/>
      <c r="FS58" s="180"/>
      <c r="FT58" s="180"/>
      <c r="FU58" s="180"/>
      <c r="FV58" s="180"/>
      <c r="FW58" s="180"/>
      <c r="FX58" s="180"/>
      <c r="FY58" s="180"/>
      <c r="FZ58" s="180"/>
      <c r="GA58" s="180"/>
      <c r="GB58" s="180"/>
      <c r="GC58" s="180"/>
      <c r="GD58" s="180"/>
      <c r="GE58" s="180"/>
      <c r="GF58" s="180"/>
      <c r="GG58" s="180"/>
      <c r="GH58" s="180"/>
      <c r="GI58" s="180"/>
      <c r="GJ58" s="180"/>
      <c r="GK58" s="180"/>
      <c r="GL58" s="180"/>
      <c r="GM58" s="180"/>
      <c r="GN58" s="180"/>
      <c r="GO58" s="180"/>
      <c r="GP58" s="180"/>
      <c r="GQ58" s="180"/>
      <c r="GR58" s="180"/>
      <c r="GS58" s="180"/>
      <c r="GT58" s="180"/>
      <c r="GU58" s="180"/>
      <c r="GV58" s="180"/>
      <c r="GW58" s="180"/>
      <c r="GX58" s="180"/>
      <c r="GY58" s="180"/>
      <c r="GZ58" s="180"/>
      <c r="HA58" s="180"/>
      <c r="HB58" s="180"/>
      <c r="HC58" s="180"/>
      <c r="HD58" s="180"/>
      <c r="HE58" s="180"/>
      <c r="HF58" s="180"/>
      <c r="HG58" s="180"/>
      <c r="HH58" s="180"/>
      <c r="HI58" s="180"/>
      <c r="HJ58" s="180"/>
      <c r="HK58" s="180"/>
      <c r="HL58" s="180"/>
      <c r="HM58" s="180"/>
      <c r="HN58" s="180"/>
      <c r="HO58" s="180"/>
      <c r="HP58" s="180"/>
      <c r="HQ58" s="180"/>
      <c r="HR58" s="180"/>
      <c r="HS58" s="180"/>
      <c r="HT58" s="180"/>
      <c r="HU58" s="180"/>
      <c r="HV58" s="180"/>
      <c r="HW58" s="180"/>
      <c r="HX58" s="180"/>
      <c r="HY58" s="180"/>
      <c r="HZ58" s="180"/>
      <c r="IA58" s="180"/>
      <c r="IB58" s="180"/>
      <c r="IC58" s="180"/>
      <c r="ID58" s="180"/>
    </row>
    <row r="59" spans="1:4" ht="15.75">
      <c r="A59" s="185"/>
      <c r="B59" s="185"/>
      <c r="C59" s="185"/>
      <c r="D59" s="185"/>
    </row>
    <row r="60" spans="1:4" ht="15.75">
      <c r="A60" s="187" t="s">
        <v>958</v>
      </c>
      <c r="B60" s="181"/>
      <c r="C60" s="183"/>
      <c r="D60" s="183"/>
    </row>
    <row r="61" spans="1:4" ht="15.75">
      <c r="A61" s="184" t="s">
        <v>72</v>
      </c>
      <c r="B61" s="185" t="s">
        <v>71</v>
      </c>
      <c r="C61" s="183">
        <v>180000</v>
      </c>
      <c r="D61" s="183">
        <v>59806</v>
      </c>
    </row>
    <row r="62" spans="1:4" ht="31.5">
      <c r="A62" s="184" t="s">
        <v>74</v>
      </c>
      <c r="B62" s="185" t="s">
        <v>73</v>
      </c>
      <c r="C62" s="183">
        <v>180000</v>
      </c>
      <c r="D62" s="183">
        <v>59806</v>
      </c>
    </row>
    <row r="63" spans="1:4" ht="15.75">
      <c r="A63" s="184" t="s">
        <v>76</v>
      </c>
      <c r="B63" s="185" t="s">
        <v>75</v>
      </c>
      <c r="C63" s="183">
        <v>80000</v>
      </c>
      <c r="D63" s="183">
        <v>16550</v>
      </c>
    </row>
    <row r="64" spans="1:4" ht="15.75">
      <c r="A64" s="184" t="s">
        <v>78</v>
      </c>
      <c r="B64" s="185" t="s">
        <v>77</v>
      </c>
      <c r="C64" s="183">
        <v>14950000</v>
      </c>
      <c r="D64" s="183">
        <v>4405415</v>
      </c>
    </row>
    <row r="65" spans="1:4" ht="15.75">
      <c r="A65" s="184" t="s">
        <v>80</v>
      </c>
      <c r="B65" s="185" t="s">
        <v>79</v>
      </c>
      <c r="C65" s="183">
        <v>6100000</v>
      </c>
      <c r="D65" s="183">
        <v>1736121</v>
      </c>
    </row>
    <row r="66" spans="1:4" ht="15.75">
      <c r="A66" s="184" t="s">
        <v>957</v>
      </c>
      <c r="B66" s="185" t="s">
        <v>956</v>
      </c>
      <c r="C66" s="183">
        <v>0</v>
      </c>
      <c r="D66" s="183">
        <v>1845</v>
      </c>
    </row>
    <row r="67" spans="1:4" ht="15.75">
      <c r="A67" s="184" t="s">
        <v>82</v>
      </c>
      <c r="B67" s="185" t="s">
        <v>81</v>
      </c>
      <c r="C67" s="183">
        <v>4500000</v>
      </c>
      <c r="D67" s="183">
        <v>1418502</v>
      </c>
    </row>
    <row r="68" spans="1:4" ht="31.5">
      <c r="A68" s="184" t="s">
        <v>84</v>
      </c>
      <c r="B68" s="185" t="s">
        <v>83</v>
      </c>
      <c r="C68" s="183">
        <v>4200000</v>
      </c>
      <c r="D68" s="183">
        <v>1221142</v>
      </c>
    </row>
    <row r="69" spans="1:4" ht="15.75">
      <c r="A69" s="184" t="s">
        <v>86</v>
      </c>
      <c r="B69" s="185" t="s">
        <v>85</v>
      </c>
      <c r="C69" s="183">
        <v>150000</v>
      </c>
      <c r="D69" s="183">
        <v>27805</v>
      </c>
    </row>
    <row r="70" spans="1:4" ht="15.75">
      <c r="A70" s="184" t="s">
        <v>88</v>
      </c>
      <c r="B70" s="185" t="s">
        <v>87</v>
      </c>
      <c r="C70" s="183">
        <v>0</v>
      </c>
      <c r="D70" s="183">
        <v>72</v>
      </c>
    </row>
    <row r="71" spans="1:4" ht="15.75">
      <c r="A71" s="182" t="s">
        <v>955</v>
      </c>
      <c r="B71" s="182"/>
      <c r="C71" s="183">
        <v>15130000</v>
      </c>
      <c r="D71" s="183">
        <v>4465293</v>
      </c>
    </row>
    <row r="72" spans="1:4" ht="15.75">
      <c r="A72" s="187" t="s">
        <v>954</v>
      </c>
      <c r="B72" s="181"/>
      <c r="C72" s="183"/>
      <c r="D72" s="183"/>
    </row>
    <row r="73" spans="1:4" ht="15.75">
      <c r="A73" s="184" t="s">
        <v>3</v>
      </c>
      <c r="B73" s="185" t="s">
        <v>2</v>
      </c>
      <c r="C73" s="183">
        <v>4866125</v>
      </c>
      <c r="D73" s="183">
        <v>1295311</v>
      </c>
    </row>
    <row r="74" spans="1:4" ht="15.75">
      <c r="A74" s="184" t="s">
        <v>90</v>
      </c>
      <c r="B74" s="185" t="s">
        <v>89</v>
      </c>
      <c r="C74" s="183">
        <v>2615775</v>
      </c>
      <c r="D74" s="183">
        <v>532677</v>
      </c>
    </row>
    <row r="75" spans="1:4" ht="15.75">
      <c r="A75" s="184" t="s">
        <v>92</v>
      </c>
      <c r="B75" s="185" t="s">
        <v>91</v>
      </c>
      <c r="C75" s="183">
        <v>1730000</v>
      </c>
      <c r="D75" s="183">
        <v>495079</v>
      </c>
    </row>
    <row r="76" spans="1:4" ht="15.75">
      <c r="A76" s="184" t="s">
        <v>5</v>
      </c>
      <c r="B76" s="185" t="s">
        <v>4</v>
      </c>
      <c r="C76" s="183">
        <v>500000</v>
      </c>
      <c r="D76" s="183">
        <v>266902</v>
      </c>
    </row>
    <row r="77" spans="1:4" ht="15.75">
      <c r="A77" s="184" t="s">
        <v>94</v>
      </c>
      <c r="B77" s="185" t="s">
        <v>93</v>
      </c>
      <c r="C77" s="183">
        <v>20000</v>
      </c>
      <c r="D77" s="183">
        <v>0</v>
      </c>
    </row>
    <row r="78" spans="1:4" ht="15.75">
      <c r="A78" s="184" t="s">
        <v>7</v>
      </c>
      <c r="B78" s="185" t="s">
        <v>6</v>
      </c>
      <c r="C78" s="183">
        <v>250</v>
      </c>
      <c r="D78" s="183">
        <v>633</v>
      </c>
    </row>
    <row r="79" spans="1:4" ht="15.75">
      <c r="A79" s="184" t="s">
        <v>96</v>
      </c>
      <c r="B79" s="185" t="s">
        <v>95</v>
      </c>
      <c r="C79" s="183">
        <v>100</v>
      </c>
      <c r="D79" s="183">
        <v>20</v>
      </c>
    </row>
    <row r="80" spans="1:4" ht="15.75">
      <c r="A80" s="184" t="s">
        <v>9</v>
      </c>
      <c r="B80" s="185" t="s">
        <v>8</v>
      </c>
      <c r="C80" s="183">
        <v>8474500</v>
      </c>
      <c r="D80" s="183">
        <v>2650550</v>
      </c>
    </row>
    <row r="81" spans="1:4" ht="15.75">
      <c r="A81" s="184" t="s">
        <v>98</v>
      </c>
      <c r="B81" s="185" t="s">
        <v>97</v>
      </c>
      <c r="C81" s="183">
        <v>64000</v>
      </c>
      <c r="D81" s="183">
        <v>63672</v>
      </c>
    </row>
    <row r="82" spans="1:4" ht="15.75">
      <c r="A82" s="184" t="s">
        <v>100</v>
      </c>
      <c r="B82" s="185" t="s">
        <v>99</v>
      </c>
      <c r="C82" s="183">
        <v>117000</v>
      </c>
      <c r="D82" s="183">
        <v>52813</v>
      </c>
    </row>
    <row r="83" spans="1:4" ht="31.5">
      <c r="A83" s="184" t="s">
        <v>102</v>
      </c>
      <c r="B83" s="185" t="s">
        <v>101</v>
      </c>
      <c r="C83" s="183">
        <v>384000</v>
      </c>
      <c r="D83" s="183">
        <v>62537</v>
      </c>
    </row>
    <row r="84" spans="1:4" ht="15.75">
      <c r="A84" s="184" t="s">
        <v>104</v>
      </c>
      <c r="B84" s="185" t="s">
        <v>103</v>
      </c>
      <c r="C84" s="183">
        <v>7130000</v>
      </c>
      <c r="D84" s="183">
        <v>2294588</v>
      </c>
    </row>
    <row r="85" spans="1:4" ht="15.75">
      <c r="A85" s="184" t="s">
        <v>11</v>
      </c>
      <c r="B85" s="185" t="s">
        <v>10</v>
      </c>
      <c r="C85" s="183">
        <v>12000</v>
      </c>
      <c r="D85" s="183">
        <v>0</v>
      </c>
    </row>
    <row r="86" spans="1:4" ht="15.75">
      <c r="A86" s="184" t="s">
        <v>106</v>
      </c>
      <c r="B86" s="185" t="s">
        <v>105</v>
      </c>
      <c r="C86" s="183">
        <v>420000</v>
      </c>
      <c r="D86" s="183">
        <v>98102</v>
      </c>
    </row>
    <row r="87" spans="1:4" ht="15.75">
      <c r="A87" s="184" t="s">
        <v>108</v>
      </c>
      <c r="B87" s="185" t="s">
        <v>107</v>
      </c>
      <c r="C87" s="183">
        <v>270000</v>
      </c>
      <c r="D87" s="183">
        <v>63688</v>
      </c>
    </row>
    <row r="88" spans="1:4" ht="15.75">
      <c r="A88" s="184" t="s">
        <v>110</v>
      </c>
      <c r="B88" s="185" t="s">
        <v>109</v>
      </c>
      <c r="C88" s="183">
        <v>20000</v>
      </c>
      <c r="D88" s="183">
        <v>3086</v>
      </c>
    </row>
    <row r="89" spans="1:4" ht="15.75">
      <c r="A89" s="184" t="s">
        <v>112</v>
      </c>
      <c r="B89" s="185" t="s">
        <v>111</v>
      </c>
      <c r="C89" s="183">
        <v>7500</v>
      </c>
      <c r="D89" s="183">
        <v>2962</v>
      </c>
    </row>
    <row r="90" spans="1:4" ht="15.75">
      <c r="A90" s="184" t="s">
        <v>114</v>
      </c>
      <c r="B90" s="185" t="s">
        <v>113</v>
      </c>
      <c r="C90" s="183">
        <v>50000</v>
      </c>
      <c r="D90" s="183">
        <v>9102</v>
      </c>
    </row>
    <row r="91" spans="1:4" ht="15.75">
      <c r="A91" s="184" t="s">
        <v>13</v>
      </c>
      <c r="B91" s="185" t="s">
        <v>12</v>
      </c>
      <c r="C91" s="183">
        <v>811000</v>
      </c>
      <c r="D91" s="183">
        <v>166876</v>
      </c>
    </row>
    <row r="92" spans="1:4" ht="31.5">
      <c r="A92" s="184" t="s">
        <v>15</v>
      </c>
      <c r="B92" s="185" t="s">
        <v>14</v>
      </c>
      <c r="C92" s="183">
        <v>56000</v>
      </c>
      <c r="D92" s="183">
        <v>19435</v>
      </c>
    </row>
    <row r="93" spans="1:4" ht="15.75">
      <c r="A93" s="184" t="s">
        <v>116</v>
      </c>
      <c r="B93" s="185" t="s">
        <v>115</v>
      </c>
      <c r="C93" s="183">
        <v>755000</v>
      </c>
      <c r="D93" s="183">
        <v>147441</v>
      </c>
    </row>
    <row r="94" spans="1:4" ht="15.75">
      <c r="A94" s="184" t="s">
        <v>17</v>
      </c>
      <c r="B94" s="185" t="s">
        <v>16</v>
      </c>
      <c r="C94" s="183">
        <v>104662</v>
      </c>
      <c r="D94" s="183">
        <v>61830</v>
      </c>
    </row>
    <row r="95" spans="1:4" ht="31.5">
      <c r="A95" s="184" t="s">
        <v>19</v>
      </c>
      <c r="B95" s="185" t="s">
        <v>18</v>
      </c>
      <c r="C95" s="183">
        <v>0</v>
      </c>
      <c r="D95" s="183">
        <v>-50</v>
      </c>
    </row>
    <row r="96" spans="1:4" ht="15.75">
      <c r="A96" s="184" t="s">
        <v>21</v>
      </c>
      <c r="B96" s="185" t="s">
        <v>20</v>
      </c>
      <c r="C96" s="183">
        <v>44662</v>
      </c>
      <c r="D96" s="183">
        <v>48382</v>
      </c>
    </row>
    <row r="97" spans="1:4" ht="15.75">
      <c r="A97" s="184" t="s">
        <v>953</v>
      </c>
      <c r="B97" s="185" t="s">
        <v>952</v>
      </c>
      <c r="C97" s="183">
        <v>0</v>
      </c>
      <c r="D97" s="183">
        <v>0</v>
      </c>
    </row>
    <row r="98" spans="1:4" ht="15.75">
      <c r="A98" s="184" t="s">
        <v>23</v>
      </c>
      <c r="B98" s="185" t="s">
        <v>22</v>
      </c>
      <c r="C98" s="183">
        <v>60000</v>
      </c>
      <c r="D98" s="183">
        <v>13498</v>
      </c>
    </row>
    <row r="99" spans="1:4" ht="15.75">
      <c r="A99" s="184" t="s">
        <v>25</v>
      </c>
      <c r="B99" s="185" t="s">
        <v>24</v>
      </c>
      <c r="C99" s="183">
        <v>-408500</v>
      </c>
      <c r="D99" s="183">
        <v>-295707</v>
      </c>
    </row>
    <row r="100" spans="1:4" ht="15.75">
      <c r="A100" s="184" t="s">
        <v>118</v>
      </c>
      <c r="B100" s="185" t="s">
        <v>117</v>
      </c>
      <c r="C100" s="183">
        <v>-270000</v>
      </c>
      <c r="D100" s="183">
        <v>-254014</v>
      </c>
    </row>
    <row r="101" spans="1:4" ht="31.5">
      <c r="A101" s="184" t="s">
        <v>27</v>
      </c>
      <c r="B101" s="185" t="s">
        <v>26</v>
      </c>
      <c r="C101" s="183">
        <v>-138500</v>
      </c>
      <c r="D101" s="183">
        <v>-41693</v>
      </c>
    </row>
    <row r="102" spans="1:4" ht="15.75">
      <c r="A102" s="184" t="s">
        <v>120</v>
      </c>
      <c r="B102" s="185" t="s">
        <v>119</v>
      </c>
      <c r="C102" s="183">
        <v>829670</v>
      </c>
      <c r="D102" s="183">
        <v>269619</v>
      </c>
    </row>
    <row r="103" spans="1:4" ht="15.75">
      <c r="A103" s="184" t="s">
        <v>122</v>
      </c>
      <c r="B103" s="185" t="s">
        <v>121</v>
      </c>
      <c r="C103" s="183">
        <v>450000</v>
      </c>
      <c r="D103" s="183">
        <v>115467</v>
      </c>
    </row>
    <row r="104" spans="1:4" ht="31.5">
      <c r="A104" s="184" t="s">
        <v>124</v>
      </c>
      <c r="B104" s="185" t="s">
        <v>123</v>
      </c>
      <c r="C104" s="183">
        <v>50000</v>
      </c>
      <c r="D104" s="183">
        <v>2352</v>
      </c>
    </row>
    <row r="105" spans="1:4" ht="15.75">
      <c r="A105" s="184" t="s">
        <v>126</v>
      </c>
      <c r="B105" s="185" t="s">
        <v>125</v>
      </c>
      <c r="C105" s="183">
        <v>329670</v>
      </c>
      <c r="D105" s="183">
        <v>151800</v>
      </c>
    </row>
    <row r="106" spans="1:4" ht="15.75">
      <c r="A106" s="184" t="s">
        <v>128</v>
      </c>
      <c r="B106" s="185" t="s">
        <v>127</v>
      </c>
      <c r="C106" s="183">
        <v>145000</v>
      </c>
      <c r="D106" s="183">
        <v>70700</v>
      </c>
    </row>
    <row r="107" spans="1:4" ht="15.75">
      <c r="A107" s="184" t="s">
        <v>29</v>
      </c>
      <c r="B107" s="185" t="s">
        <v>28</v>
      </c>
      <c r="C107" s="183">
        <v>0</v>
      </c>
      <c r="D107" s="183">
        <v>4800</v>
      </c>
    </row>
    <row r="108" spans="1:4" ht="15.75">
      <c r="A108" s="184" t="s">
        <v>31</v>
      </c>
      <c r="B108" s="185" t="s">
        <v>30</v>
      </c>
      <c r="C108" s="183">
        <v>0</v>
      </c>
      <c r="D108" s="183">
        <v>4800</v>
      </c>
    </row>
    <row r="109" spans="1:238" s="179" customFormat="1" ht="15.75">
      <c r="A109" s="182" t="s">
        <v>951</v>
      </c>
      <c r="B109" s="182"/>
      <c r="C109" s="181">
        <v>14822457</v>
      </c>
      <c r="D109" s="181">
        <v>4223979</v>
      </c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0"/>
      <c r="AZ109" s="180"/>
      <c r="BA109" s="180"/>
      <c r="BB109" s="180"/>
      <c r="BC109" s="180"/>
      <c r="BD109" s="180"/>
      <c r="BE109" s="180"/>
      <c r="BF109" s="180"/>
      <c r="BG109" s="180"/>
      <c r="BH109" s="180"/>
      <c r="BI109" s="180"/>
      <c r="BJ109" s="180"/>
      <c r="BK109" s="180"/>
      <c r="BL109" s="180"/>
      <c r="BM109" s="180"/>
      <c r="BN109" s="180"/>
      <c r="BO109" s="180"/>
      <c r="BP109" s="180"/>
      <c r="BQ109" s="180"/>
      <c r="BR109" s="180"/>
      <c r="BS109" s="180"/>
      <c r="BT109" s="180"/>
      <c r="BU109" s="180"/>
      <c r="BV109" s="180"/>
      <c r="BW109" s="180"/>
      <c r="BX109" s="180"/>
      <c r="BY109" s="180"/>
      <c r="BZ109" s="180"/>
      <c r="CA109" s="180"/>
      <c r="CB109" s="180"/>
      <c r="CC109" s="180"/>
      <c r="CD109" s="180"/>
      <c r="CE109" s="180"/>
      <c r="CF109" s="180"/>
      <c r="CG109" s="180"/>
      <c r="CH109" s="180"/>
      <c r="CI109" s="180"/>
      <c r="CJ109" s="180"/>
      <c r="CK109" s="180"/>
      <c r="CL109" s="180"/>
      <c r="CM109" s="180"/>
      <c r="CN109" s="180"/>
      <c r="CO109" s="180"/>
      <c r="CP109" s="180"/>
      <c r="CQ109" s="180"/>
      <c r="CR109" s="180"/>
      <c r="CS109" s="180"/>
      <c r="CT109" s="180"/>
      <c r="CU109" s="180"/>
      <c r="CV109" s="180"/>
      <c r="CW109" s="180"/>
      <c r="CX109" s="180"/>
      <c r="CY109" s="180"/>
      <c r="CZ109" s="180"/>
      <c r="DA109" s="180"/>
      <c r="DB109" s="180"/>
      <c r="DC109" s="180"/>
      <c r="DD109" s="180"/>
      <c r="DE109" s="180"/>
      <c r="DF109" s="180"/>
      <c r="DG109" s="180"/>
      <c r="DH109" s="180"/>
      <c r="DI109" s="180"/>
      <c r="DJ109" s="180"/>
      <c r="DK109" s="180"/>
      <c r="DL109" s="180"/>
      <c r="DM109" s="180"/>
      <c r="DN109" s="180"/>
      <c r="DO109" s="180"/>
      <c r="DP109" s="180"/>
      <c r="DQ109" s="180"/>
      <c r="DR109" s="180"/>
      <c r="DS109" s="180"/>
      <c r="DT109" s="180"/>
      <c r="DU109" s="180"/>
      <c r="DV109" s="180"/>
      <c r="DW109" s="180"/>
      <c r="DX109" s="180"/>
      <c r="DY109" s="180"/>
      <c r="DZ109" s="180"/>
      <c r="EA109" s="180"/>
      <c r="EB109" s="180"/>
      <c r="EC109" s="180"/>
      <c r="ED109" s="180"/>
      <c r="EE109" s="180"/>
      <c r="EF109" s="180"/>
      <c r="EG109" s="180"/>
      <c r="EH109" s="180"/>
      <c r="EI109" s="180"/>
      <c r="EJ109" s="180"/>
      <c r="EK109" s="180"/>
      <c r="EL109" s="180"/>
      <c r="EM109" s="180"/>
      <c r="EN109" s="180"/>
      <c r="EO109" s="180"/>
      <c r="EP109" s="180"/>
      <c r="EQ109" s="180"/>
      <c r="ER109" s="180"/>
      <c r="ES109" s="180"/>
      <c r="ET109" s="180"/>
      <c r="EU109" s="180"/>
      <c r="EV109" s="180"/>
      <c r="EW109" s="180"/>
      <c r="EX109" s="180"/>
      <c r="EY109" s="180"/>
      <c r="EZ109" s="180"/>
      <c r="FA109" s="180"/>
      <c r="FB109" s="180"/>
      <c r="FC109" s="180"/>
      <c r="FD109" s="180"/>
      <c r="FE109" s="180"/>
      <c r="FF109" s="180"/>
      <c r="FG109" s="180"/>
      <c r="FH109" s="180"/>
      <c r="FI109" s="180"/>
      <c r="FJ109" s="180"/>
      <c r="FK109" s="180"/>
      <c r="FL109" s="180"/>
      <c r="FM109" s="180"/>
      <c r="FN109" s="180"/>
      <c r="FO109" s="180"/>
      <c r="FP109" s="180"/>
      <c r="FQ109" s="180"/>
      <c r="FR109" s="180"/>
      <c r="FS109" s="180"/>
      <c r="FT109" s="180"/>
      <c r="FU109" s="180"/>
      <c r="FV109" s="180"/>
      <c r="FW109" s="180"/>
      <c r="FX109" s="180"/>
      <c r="FY109" s="180"/>
      <c r="FZ109" s="180"/>
      <c r="GA109" s="180"/>
      <c r="GB109" s="180"/>
      <c r="GC109" s="180"/>
      <c r="GD109" s="180"/>
      <c r="GE109" s="180"/>
      <c r="GF109" s="180"/>
      <c r="GG109" s="180"/>
      <c r="GH109" s="180"/>
      <c r="GI109" s="180"/>
      <c r="GJ109" s="180"/>
      <c r="GK109" s="180"/>
      <c r="GL109" s="180"/>
      <c r="GM109" s="180"/>
      <c r="GN109" s="180"/>
      <c r="GO109" s="180"/>
      <c r="GP109" s="180"/>
      <c r="GQ109" s="180"/>
      <c r="GR109" s="180"/>
      <c r="GS109" s="180"/>
      <c r="GT109" s="180"/>
      <c r="GU109" s="180"/>
      <c r="GV109" s="180"/>
      <c r="GW109" s="180"/>
      <c r="GX109" s="180"/>
      <c r="GY109" s="180"/>
      <c r="GZ109" s="180"/>
      <c r="HA109" s="180"/>
      <c r="HB109" s="180"/>
      <c r="HC109" s="180"/>
      <c r="HD109" s="180"/>
      <c r="HE109" s="180"/>
      <c r="HF109" s="180"/>
      <c r="HG109" s="180"/>
      <c r="HH109" s="180"/>
      <c r="HI109" s="180"/>
      <c r="HJ109" s="180"/>
      <c r="HK109" s="180"/>
      <c r="HL109" s="180"/>
      <c r="HM109" s="180"/>
      <c r="HN109" s="180"/>
      <c r="HO109" s="180"/>
      <c r="HP109" s="180"/>
      <c r="HQ109" s="180"/>
      <c r="HR109" s="180"/>
      <c r="HS109" s="180"/>
      <c r="HT109" s="180"/>
      <c r="HU109" s="180"/>
      <c r="HV109" s="180"/>
      <c r="HW109" s="180"/>
      <c r="HX109" s="180"/>
      <c r="HY109" s="180"/>
      <c r="HZ109" s="180"/>
      <c r="IA109" s="180"/>
      <c r="IB109" s="180"/>
      <c r="IC109" s="180"/>
      <c r="ID109" s="180"/>
    </row>
    <row r="110" spans="1:238" s="179" customFormat="1" ht="15.75">
      <c r="A110" s="182"/>
      <c r="B110" s="182"/>
      <c r="C110" s="181"/>
      <c r="D110" s="181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0"/>
      <c r="AZ110" s="180"/>
      <c r="BA110" s="180"/>
      <c r="BB110" s="180"/>
      <c r="BC110" s="180"/>
      <c r="BD110" s="180"/>
      <c r="BE110" s="180"/>
      <c r="BF110" s="180"/>
      <c r="BG110" s="180"/>
      <c r="BH110" s="180"/>
      <c r="BI110" s="180"/>
      <c r="BJ110" s="180"/>
      <c r="BK110" s="180"/>
      <c r="BL110" s="180"/>
      <c r="BM110" s="180"/>
      <c r="BN110" s="180"/>
      <c r="BO110" s="180"/>
      <c r="BP110" s="180"/>
      <c r="BQ110" s="180"/>
      <c r="BR110" s="180"/>
      <c r="BS110" s="180"/>
      <c r="BT110" s="180"/>
      <c r="BU110" s="180"/>
      <c r="BV110" s="180"/>
      <c r="BW110" s="180"/>
      <c r="BX110" s="180"/>
      <c r="BY110" s="180"/>
      <c r="BZ110" s="180"/>
      <c r="CA110" s="180"/>
      <c r="CB110" s="180"/>
      <c r="CC110" s="180"/>
      <c r="CD110" s="180"/>
      <c r="CE110" s="180"/>
      <c r="CF110" s="180"/>
      <c r="CG110" s="180"/>
      <c r="CH110" s="180"/>
      <c r="CI110" s="180"/>
      <c r="CJ110" s="180"/>
      <c r="CK110" s="180"/>
      <c r="CL110" s="180"/>
      <c r="CM110" s="180"/>
      <c r="CN110" s="180"/>
      <c r="CO110" s="180"/>
      <c r="CP110" s="180"/>
      <c r="CQ110" s="180"/>
      <c r="CR110" s="180"/>
      <c r="CS110" s="180"/>
      <c r="CT110" s="180"/>
      <c r="CU110" s="180"/>
      <c r="CV110" s="180"/>
      <c r="CW110" s="180"/>
      <c r="CX110" s="180"/>
      <c r="CY110" s="180"/>
      <c r="CZ110" s="180"/>
      <c r="DA110" s="180"/>
      <c r="DB110" s="180"/>
      <c r="DC110" s="180"/>
      <c r="DD110" s="180"/>
      <c r="DE110" s="180"/>
      <c r="DF110" s="180"/>
      <c r="DG110" s="180"/>
      <c r="DH110" s="180"/>
      <c r="DI110" s="180"/>
      <c r="DJ110" s="180"/>
      <c r="DK110" s="180"/>
      <c r="DL110" s="180"/>
      <c r="DM110" s="180"/>
      <c r="DN110" s="180"/>
      <c r="DO110" s="180"/>
      <c r="DP110" s="180"/>
      <c r="DQ110" s="180"/>
      <c r="DR110" s="180"/>
      <c r="DS110" s="180"/>
      <c r="DT110" s="180"/>
      <c r="DU110" s="180"/>
      <c r="DV110" s="180"/>
      <c r="DW110" s="180"/>
      <c r="DX110" s="180"/>
      <c r="DY110" s="180"/>
      <c r="DZ110" s="180"/>
      <c r="EA110" s="180"/>
      <c r="EB110" s="180"/>
      <c r="EC110" s="180"/>
      <c r="ED110" s="180"/>
      <c r="EE110" s="180"/>
      <c r="EF110" s="180"/>
      <c r="EG110" s="180"/>
      <c r="EH110" s="180"/>
      <c r="EI110" s="180"/>
      <c r="EJ110" s="180"/>
      <c r="EK110" s="180"/>
      <c r="EL110" s="180"/>
      <c r="EM110" s="180"/>
      <c r="EN110" s="180"/>
      <c r="EO110" s="180"/>
      <c r="EP110" s="180"/>
      <c r="EQ110" s="180"/>
      <c r="ER110" s="180"/>
      <c r="ES110" s="180"/>
      <c r="ET110" s="180"/>
      <c r="EU110" s="180"/>
      <c r="EV110" s="180"/>
      <c r="EW110" s="180"/>
      <c r="EX110" s="180"/>
      <c r="EY110" s="180"/>
      <c r="EZ110" s="180"/>
      <c r="FA110" s="180"/>
      <c r="FB110" s="180"/>
      <c r="FC110" s="180"/>
      <c r="FD110" s="180"/>
      <c r="FE110" s="180"/>
      <c r="FF110" s="180"/>
      <c r="FG110" s="180"/>
      <c r="FH110" s="180"/>
      <c r="FI110" s="180"/>
      <c r="FJ110" s="180"/>
      <c r="FK110" s="180"/>
      <c r="FL110" s="180"/>
      <c r="FM110" s="180"/>
      <c r="FN110" s="180"/>
      <c r="FO110" s="180"/>
      <c r="FP110" s="180"/>
      <c r="FQ110" s="180"/>
      <c r="FR110" s="180"/>
      <c r="FS110" s="180"/>
      <c r="FT110" s="180"/>
      <c r="FU110" s="180"/>
      <c r="FV110" s="180"/>
      <c r="FW110" s="180"/>
      <c r="FX110" s="180"/>
      <c r="FY110" s="180"/>
      <c r="FZ110" s="180"/>
      <c r="GA110" s="180"/>
      <c r="GB110" s="180"/>
      <c r="GC110" s="180"/>
      <c r="GD110" s="180"/>
      <c r="GE110" s="180"/>
      <c r="GF110" s="180"/>
      <c r="GG110" s="180"/>
      <c r="GH110" s="180"/>
      <c r="GI110" s="180"/>
      <c r="GJ110" s="180"/>
      <c r="GK110" s="180"/>
      <c r="GL110" s="180"/>
      <c r="GM110" s="180"/>
      <c r="GN110" s="180"/>
      <c r="GO110" s="180"/>
      <c r="GP110" s="180"/>
      <c r="GQ110" s="180"/>
      <c r="GR110" s="180"/>
      <c r="GS110" s="180"/>
      <c r="GT110" s="180"/>
      <c r="GU110" s="180"/>
      <c r="GV110" s="180"/>
      <c r="GW110" s="180"/>
      <c r="GX110" s="180"/>
      <c r="GY110" s="180"/>
      <c r="GZ110" s="180"/>
      <c r="HA110" s="180"/>
      <c r="HB110" s="180"/>
      <c r="HC110" s="180"/>
      <c r="HD110" s="180"/>
      <c r="HE110" s="180"/>
      <c r="HF110" s="180"/>
      <c r="HG110" s="180"/>
      <c r="HH110" s="180"/>
      <c r="HI110" s="180"/>
      <c r="HJ110" s="180"/>
      <c r="HK110" s="180"/>
      <c r="HL110" s="180"/>
      <c r="HM110" s="180"/>
      <c r="HN110" s="180"/>
      <c r="HO110" s="180"/>
      <c r="HP110" s="180"/>
      <c r="HQ110" s="180"/>
      <c r="HR110" s="180"/>
      <c r="HS110" s="180"/>
      <c r="HT110" s="180"/>
      <c r="HU110" s="180"/>
      <c r="HV110" s="180"/>
      <c r="HW110" s="180"/>
      <c r="HX110" s="180"/>
      <c r="HY110" s="180"/>
      <c r="HZ110" s="180"/>
      <c r="IA110" s="180"/>
      <c r="IB110" s="180"/>
      <c r="IC110" s="180"/>
      <c r="ID110" s="180"/>
    </row>
    <row r="111" spans="1:238" s="179" customFormat="1" ht="15.75">
      <c r="A111" s="182" t="s">
        <v>930</v>
      </c>
      <c r="B111" s="182"/>
      <c r="C111" s="181">
        <v>29952457</v>
      </c>
      <c r="D111" s="181">
        <v>8689272</v>
      </c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0"/>
      <c r="AZ111" s="180"/>
      <c r="BA111" s="180"/>
      <c r="BB111" s="180"/>
      <c r="BC111" s="180"/>
      <c r="BD111" s="180"/>
      <c r="BE111" s="180"/>
      <c r="BF111" s="180"/>
      <c r="BG111" s="180"/>
      <c r="BH111" s="180"/>
      <c r="BI111" s="180"/>
      <c r="BJ111" s="180"/>
      <c r="BK111" s="180"/>
      <c r="BL111" s="180"/>
      <c r="BM111" s="180"/>
      <c r="BN111" s="180"/>
      <c r="BO111" s="180"/>
      <c r="BP111" s="180"/>
      <c r="BQ111" s="180"/>
      <c r="BR111" s="180"/>
      <c r="BS111" s="180"/>
      <c r="BT111" s="180"/>
      <c r="BU111" s="180"/>
      <c r="BV111" s="180"/>
      <c r="BW111" s="180"/>
      <c r="BX111" s="180"/>
      <c r="BY111" s="180"/>
      <c r="BZ111" s="180"/>
      <c r="CA111" s="180"/>
      <c r="CB111" s="180"/>
      <c r="CC111" s="180"/>
      <c r="CD111" s="180"/>
      <c r="CE111" s="180"/>
      <c r="CF111" s="180"/>
      <c r="CG111" s="180"/>
      <c r="CH111" s="180"/>
      <c r="CI111" s="180"/>
      <c r="CJ111" s="180"/>
      <c r="CK111" s="180"/>
      <c r="CL111" s="180"/>
      <c r="CM111" s="180"/>
      <c r="CN111" s="180"/>
      <c r="CO111" s="180"/>
      <c r="CP111" s="180"/>
      <c r="CQ111" s="180"/>
      <c r="CR111" s="180"/>
      <c r="CS111" s="180"/>
      <c r="CT111" s="180"/>
      <c r="CU111" s="180"/>
      <c r="CV111" s="180"/>
      <c r="CW111" s="180"/>
      <c r="CX111" s="180"/>
      <c r="CY111" s="180"/>
      <c r="CZ111" s="180"/>
      <c r="DA111" s="180"/>
      <c r="DB111" s="180"/>
      <c r="DC111" s="180"/>
      <c r="DD111" s="180"/>
      <c r="DE111" s="180"/>
      <c r="DF111" s="180"/>
      <c r="DG111" s="180"/>
      <c r="DH111" s="180"/>
      <c r="DI111" s="180"/>
      <c r="DJ111" s="180"/>
      <c r="DK111" s="180"/>
      <c r="DL111" s="180"/>
      <c r="DM111" s="180"/>
      <c r="DN111" s="180"/>
      <c r="DO111" s="180"/>
      <c r="DP111" s="180"/>
      <c r="DQ111" s="180"/>
      <c r="DR111" s="180"/>
      <c r="DS111" s="180"/>
      <c r="DT111" s="180"/>
      <c r="DU111" s="180"/>
      <c r="DV111" s="180"/>
      <c r="DW111" s="180"/>
      <c r="DX111" s="180"/>
      <c r="DY111" s="180"/>
      <c r="DZ111" s="180"/>
      <c r="EA111" s="180"/>
      <c r="EB111" s="180"/>
      <c r="EC111" s="180"/>
      <c r="ED111" s="180"/>
      <c r="EE111" s="180"/>
      <c r="EF111" s="180"/>
      <c r="EG111" s="180"/>
      <c r="EH111" s="180"/>
      <c r="EI111" s="180"/>
      <c r="EJ111" s="180"/>
      <c r="EK111" s="180"/>
      <c r="EL111" s="180"/>
      <c r="EM111" s="180"/>
      <c r="EN111" s="180"/>
      <c r="EO111" s="180"/>
      <c r="EP111" s="180"/>
      <c r="EQ111" s="180"/>
      <c r="ER111" s="180"/>
      <c r="ES111" s="180"/>
      <c r="ET111" s="180"/>
      <c r="EU111" s="180"/>
      <c r="EV111" s="180"/>
      <c r="EW111" s="180"/>
      <c r="EX111" s="180"/>
      <c r="EY111" s="180"/>
      <c r="EZ111" s="180"/>
      <c r="FA111" s="180"/>
      <c r="FB111" s="180"/>
      <c r="FC111" s="180"/>
      <c r="FD111" s="180"/>
      <c r="FE111" s="180"/>
      <c r="FF111" s="180"/>
      <c r="FG111" s="180"/>
      <c r="FH111" s="180"/>
      <c r="FI111" s="180"/>
      <c r="FJ111" s="180"/>
      <c r="FK111" s="180"/>
      <c r="FL111" s="180"/>
      <c r="FM111" s="180"/>
      <c r="FN111" s="180"/>
      <c r="FO111" s="180"/>
      <c r="FP111" s="180"/>
      <c r="FQ111" s="180"/>
      <c r="FR111" s="180"/>
      <c r="FS111" s="180"/>
      <c r="FT111" s="180"/>
      <c r="FU111" s="180"/>
      <c r="FV111" s="180"/>
      <c r="FW111" s="180"/>
      <c r="FX111" s="180"/>
      <c r="FY111" s="180"/>
      <c r="FZ111" s="180"/>
      <c r="GA111" s="180"/>
      <c r="GB111" s="180"/>
      <c r="GC111" s="180"/>
      <c r="GD111" s="180"/>
      <c r="GE111" s="180"/>
      <c r="GF111" s="180"/>
      <c r="GG111" s="180"/>
      <c r="GH111" s="180"/>
      <c r="GI111" s="180"/>
      <c r="GJ111" s="180"/>
      <c r="GK111" s="180"/>
      <c r="GL111" s="180"/>
      <c r="GM111" s="180"/>
      <c r="GN111" s="180"/>
      <c r="GO111" s="180"/>
      <c r="GP111" s="180"/>
      <c r="GQ111" s="180"/>
      <c r="GR111" s="180"/>
      <c r="GS111" s="180"/>
      <c r="GT111" s="180"/>
      <c r="GU111" s="180"/>
      <c r="GV111" s="180"/>
      <c r="GW111" s="180"/>
      <c r="GX111" s="180"/>
      <c r="GY111" s="180"/>
      <c r="GZ111" s="180"/>
      <c r="HA111" s="180"/>
      <c r="HB111" s="180"/>
      <c r="HC111" s="180"/>
      <c r="HD111" s="180"/>
      <c r="HE111" s="180"/>
      <c r="HF111" s="180"/>
      <c r="HG111" s="180"/>
      <c r="HH111" s="180"/>
      <c r="HI111" s="180"/>
      <c r="HJ111" s="180"/>
      <c r="HK111" s="180"/>
      <c r="HL111" s="180"/>
      <c r="HM111" s="180"/>
      <c r="HN111" s="180"/>
      <c r="HO111" s="180"/>
      <c r="HP111" s="180"/>
      <c r="HQ111" s="180"/>
      <c r="HR111" s="180"/>
      <c r="HS111" s="180"/>
      <c r="HT111" s="180"/>
      <c r="HU111" s="180"/>
      <c r="HV111" s="180"/>
      <c r="HW111" s="180"/>
      <c r="HX111" s="180"/>
      <c r="HY111" s="180"/>
      <c r="HZ111" s="180"/>
      <c r="IA111" s="180"/>
      <c r="IB111" s="180"/>
      <c r="IC111" s="180"/>
      <c r="ID111" s="180"/>
    </row>
    <row r="112" spans="1:4" ht="31.5">
      <c r="A112" s="184" t="s">
        <v>33</v>
      </c>
      <c r="B112" s="185" t="s">
        <v>32</v>
      </c>
      <c r="C112" s="183">
        <v>6105900</v>
      </c>
      <c r="D112" s="183">
        <v>1253625</v>
      </c>
    </row>
    <row r="113" spans="1:4" ht="31.5">
      <c r="A113" s="184" t="s">
        <v>130</v>
      </c>
      <c r="B113" s="185" t="s">
        <v>129</v>
      </c>
      <c r="C113" s="183">
        <v>3127000</v>
      </c>
      <c r="D113" s="183">
        <v>1253625</v>
      </c>
    </row>
    <row r="114" spans="1:4" ht="31.5">
      <c r="A114" s="184" t="s">
        <v>132</v>
      </c>
      <c r="B114" s="185" t="s">
        <v>131</v>
      </c>
      <c r="C114" s="183">
        <v>2978900</v>
      </c>
      <c r="D114" s="183">
        <v>0</v>
      </c>
    </row>
    <row r="115" spans="1:4" ht="31.5">
      <c r="A115" s="184" t="s">
        <v>37</v>
      </c>
      <c r="B115" s="185" t="s">
        <v>36</v>
      </c>
      <c r="C115" s="183">
        <v>0</v>
      </c>
      <c r="D115" s="183">
        <v>0</v>
      </c>
    </row>
    <row r="116" spans="1:4" ht="15.75">
      <c r="A116" s="184" t="s">
        <v>43</v>
      </c>
      <c r="B116" s="185" t="s">
        <v>42</v>
      </c>
      <c r="C116" s="183">
        <v>-85490</v>
      </c>
      <c r="D116" s="183">
        <v>910</v>
      </c>
    </row>
    <row r="117" spans="1:4" ht="15.75">
      <c r="A117" s="184" t="s">
        <v>45</v>
      </c>
      <c r="B117" s="185" t="s">
        <v>44</v>
      </c>
      <c r="C117" s="183">
        <v>910</v>
      </c>
      <c r="D117" s="183">
        <v>910</v>
      </c>
    </row>
    <row r="118" spans="1:4" ht="15.75">
      <c r="A118" s="184" t="s">
        <v>47</v>
      </c>
      <c r="B118" s="185" t="s">
        <v>46</v>
      </c>
      <c r="C118" s="183">
        <v>-86400</v>
      </c>
      <c r="D118" s="183">
        <v>0</v>
      </c>
    </row>
    <row r="119" spans="1:4" ht="31.5">
      <c r="A119" s="184" t="s">
        <v>950</v>
      </c>
      <c r="B119" s="185" t="s">
        <v>949</v>
      </c>
      <c r="C119" s="183">
        <v>0</v>
      </c>
      <c r="D119" s="183">
        <v>0</v>
      </c>
    </row>
    <row r="120" spans="1:4" ht="31.5">
      <c r="A120" s="184" t="s">
        <v>51</v>
      </c>
      <c r="B120" s="185" t="s">
        <v>50</v>
      </c>
      <c r="C120" s="183">
        <v>-9455159</v>
      </c>
      <c r="D120" s="183">
        <v>-134752</v>
      </c>
    </row>
    <row r="121" spans="1:4" ht="15.75">
      <c r="A121" s="184" t="s">
        <v>53</v>
      </c>
      <c r="B121" s="185" t="s">
        <v>52</v>
      </c>
      <c r="C121" s="183">
        <v>-9455159</v>
      </c>
      <c r="D121" s="183">
        <v>-134752</v>
      </c>
    </row>
    <row r="122" spans="1:4" ht="31.5">
      <c r="A122" s="184" t="s">
        <v>948</v>
      </c>
      <c r="B122" s="185" t="s">
        <v>947</v>
      </c>
      <c r="C122" s="183">
        <v>10000</v>
      </c>
      <c r="D122" s="183">
        <v>17477</v>
      </c>
    </row>
    <row r="123" spans="1:4" ht="15.75">
      <c r="A123" s="184" t="s">
        <v>946</v>
      </c>
      <c r="B123" s="185" t="s">
        <v>945</v>
      </c>
      <c r="C123" s="183">
        <v>10000</v>
      </c>
      <c r="D123" s="183">
        <v>17477</v>
      </c>
    </row>
    <row r="124" spans="1:238" s="179" customFormat="1" ht="15.75">
      <c r="A124" s="182" t="s">
        <v>930</v>
      </c>
      <c r="B124" s="182"/>
      <c r="C124" s="181">
        <v>-3424749</v>
      </c>
      <c r="D124" s="181">
        <v>1137260</v>
      </c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180"/>
      <c r="AR124" s="180"/>
      <c r="AS124" s="180"/>
      <c r="AT124" s="180"/>
      <c r="AU124" s="180"/>
      <c r="AV124" s="180"/>
      <c r="AW124" s="180"/>
      <c r="AX124" s="180"/>
      <c r="AY124" s="180"/>
      <c r="AZ124" s="180"/>
      <c r="BA124" s="180"/>
      <c r="BB124" s="180"/>
      <c r="BC124" s="180"/>
      <c r="BD124" s="180"/>
      <c r="BE124" s="180"/>
      <c r="BF124" s="180"/>
      <c r="BG124" s="180"/>
      <c r="BH124" s="180"/>
      <c r="BI124" s="180"/>
      <c r="BJ124" s="180"/>
      <c r="BK124" s="180"/>
      <c r="BL124" s="180"/>
      <c r="BM124" s="180"/>
      <c r="BN124" s="180"/>
      <c r="BO124" s="180"/>
      <c r="BP124" s="180"/>
      <c r="BQ124" s="180"/>
      <c r="BR124" s="180"/>
      <c r="BS124" s="180"/>
      <c r="BT124" s="180"/>
      <c r="BU124" s="180"/>
      <c r="BV124" s="180"/>
      <c r="BW124" s="180"/>
      <c r="BX124" s="180"/>
      <c r="BY124" s="180"/>
      <c r="BZ124" s="180"/>
      <c r="CA124" s="180"/>
      <c r="CB124" s="180"/>
      <c r="CC124" s="180"/>
      <c r="CD124" s="180"/>
      <c r="CE124" s="180"/>
      <c r="CF124" s="180"/>
      <c r="CG124" s="180"/>
      <c r="CH124" s="180"/>
      <c r="CI124" s="180"/>
      <c r="CJ124" s="180"/>
      <c r="CK124" s="180"/>
      <c r="CL124" s="180"/>
      <c r="CM124" s="180"/>
      <c r="CN124" s="180"/>
      <c r="CO124" s="180"/>
      <c r="CP124" s="180"/>
      <c r="CQ124" s="180"/>
      <c r="CR124" s="180"/>
      <c r="CS124" s="180"/>
      <c r="CT124" s="180"/>
      <c r="CU124" s="180"/>
      <c r="CV124" s="180"/>
      <c r="CW124" s="180"/>
      <c r="CX124" s="180"/>
      <c r="CY124" s="180"/>
      <c r="CZ124" s="180"/>
      <c r="DA124" s="180"/>
      <c r="DB124" s="180"/>
      <c r="DC124" s="180"/>
      <c r="DD124" s="180"/>
      <c r="DE124" s="180"/>
      <c r="DF124" s="180"/>
      <c r="DG124" s="180"/>
      <c r="DH124" s="180"/>
      <c r="DI124" s="180"/>
      <c r="DJ124" s="180"/>
      <c r="DK124" s="180"/>
      <c r="DL124" s="180"/>
      <c r="DM124" s="180"/>
      <c r="DN124" s="180"/>
      <c r="DO124" s="180"/>
      <c r="DP124" s="180"/>
      <c r="DQ124" s="180"/>
      <c r="DR124" s="180"/>
      <c r="DS124" s="180"/>
      <c r="DT124" s="180"/>
      <c r="DU124" s="180"/>
      <c r="DV124" s="180"/>
      <c r="DW124" s="180"/>
      <c r="DX124" s="180"/>
      <c r="DY124" s="180"/>
      <c r="DZ124" s="180"/>
      <c r="EA124" s="180"/>
      <c r="EB124" s="180"/>
      <c r="EC124" s="180"/>
      <c r="ED124" s="180"/>
      <c r="EE124" s="180"/>
      <c r="EF124" s="180"/>
      <c r="EG124" s="180"/>
      <c r="EH124" s="180"/>
      <c r="EI124" s="180"/>
      <c r="EJ124" s="180"/>
      <c r="EK124" s="180"/>
      <c r="EL124" s="180"/>
      <c r="EM124" s="180"/>
      <c r="EN124" s="180"/>
      <c r="EO124" s="180"/>
      <c r="EP124" s="180"/>
      <c r="EQ124" s="180"/>
      <c r="ER124" s="180"/>
      <c r="ES124" s="180"/>
      <c r="ET124" s="180"/>
      <c r="EU124" s="180"/>
      <c r="EV124" s="180"/>
      <c r="EW124" s="180"/>
      <c r="EX124" s="180"/>
      <c r="EY124" s="180"/>
      <c r="EZ124" s="180"/>
      <c r="FA124" s="180"/>
      <c r="FB124" s="180"/>
      <c r="FC124" s="180"/>
      <c r="FD124" s="180"/>
      <c r="FE124" s="180"/>
      <c r="FF124" s="180"/>
      <c r="FG124" s="180"/>
      <c r="FH124" s="180"/>
      <c r="FI124" s="180"/>
      <c r="FJ124" s="180"/>
      <c r="FK124" s="180"/>
      <c r="FL124" s="180"/>
      <c r="FM124" s="180"/>
      <c r="FN124" s="180"/>
      <c r="FO124" s="180"/>
      <c r="FP124" s="180"/>
      <c r="FQ124" s="180"/>
      <c r="FR124" s="180"/>
      <c r="FS124" s="180"/>
      <c r="FT124" s="180"/>
      <c r="FU124" s="180"/>
      <c r="FV124" s="180"/>
      <c r="FW124" s="180"/>
      <c r="FX124" s="180"/>
      <c r="FY124" s="180"/>
      <c r="FZ124" s="180"/>
      <c r="GA124" s="180"/>
      <c r="GB124" s="180"/>
      <c r="GC124" s="180"/>
      <c r="GD124" s="180"/>
      <c r="GE124" s="180"/>
      <c r="GF124" s="180"/>
      <c r="GG124" s="180"/>
      <c r="GH124" s="180"/>
      <c r="GI124" s="180"/>
      <c r="GJ124" s="180"/>
      <c r="GK124" s="180"/>
      <c r="GL124" s="180"/>
      <c r="GM124" s="180"/>
      <c r="GN124" s="180"/>
      <c r="GO124" s="180"/>
      <c r="GP124" s="180"/>
      <c r="GQ124" s="180"/>
      <c r="GR124" s="180"/>
      <c r="GS124" s="180"/>
      <c r="GT124" s="180"/>
      <c r="GU124" s="180"/>
      <c r="GV124" s="180"/>
      <c r="GW124" s="180"/>
      <c r="GX124" s="180"/>
      <c r="GY124" s="180"/>
      <c r="GZ124" s="180"/>
      <c r="HA124" s="180"/>
      <c r="HB124" s="180"/>
      <c r="HC124" s="180"/>
      <c r="HD124" s="180"/>
      <c r="HE124" s="180"/>
      <c r="HF124" s="180"/>
      <c r="HG124" s="180"/>
      <c r="HH124" s="180"/>
      <c r="HI124" s="180"/>
      <c r="HJ124" s="180"/>
      <c r="HK124" s="180"/>
      <c r="HL124" s="180"/>
      <c r="HM124" s="180"/>
      <c r="HN124" s="180"/>
      <c r="HO124" s="180"/>
      <c r="HP124" s="180"/>
      <c r="HQ124" s="180"/>
      <c r="HR124" s="180"/>
      <c r="HS124" s="180"/>
      <c r="HT124" s="180"/>
      <c r="HU124" s="180"/>
      <c r="HV124" s="180"/>
      <c r="HW124" s="180"/>
      <c r="HX124" s="180"/>
      <c r="HY124" s="180"/>
      <c r="HZ124" s="180"/>
      <c r="IA124" s="180"/>
      <c r="IB124" s="180"/>
      <c r="IC124" s="180"/>
      <c r="ID124" s="180"/>
    </row>
    <row r="125" spans="1:4" ht="15.75">
      <c r="A125" s="184"/>
      <c r="B125" s="181"/>
      <c r="C125" s="183"/>
      <c r="D125" s="183"/>
    </row>
    <row r="126" spans="1:4" ht="15.75">
      <c r="A126" s="184" t="s">
        <v>944</v>
      </c>
      <c r="B126" s="185" t="s">
        <v>943</v>
      </c>
      <c r="C126" s="183">
        <v>0</v>
      </c>
      <c r="D126" s="183">
        <v>0</v>
      </c>
    </row>
    <row r="127" spans="1:4" ht="31.5">
      <c r="A127" s="184" t="s">
        <v>55</v>
      </c>
      <c r="B127" s="185" t="s">
        <v>54</v>
      </c>
      <c r="C127" s="183">
        <v>1506185</v>
      </c>
      <c r="D127" s="183">
        <v>1151112</v>
      </c>
    </row>
    <row r="128" spans="1:238" s="179" customFormat="1" ht="15.75">
      <c r="A128" s="182" t="s">
        <v>930</v>
      </c>
      <c r="B128" s="182"/>
      <c r="C128" s="181">
        <v>1506185</v>
      </c>
      <c r="D128" s="181">
        <v>1151112</v>
      </c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0"/>
      <c r="AU128" s="180"/>
      <c r="AV128" s="180"/>
      <c r="AW128" s="180"/>
      <c r="AX128" s="180"/>
      <c r="AY128" s="180"/>
      <c r="AZ128" s="180"/>
      <c r="BA128" s="180"/>
      <c r="BB128" s="180"/>
      <c r="BC128" s="180"/>
      <c r="BD128" s="180"/>
      <c r="BE128" s="180"/>
      <c r="BF128" s="180"/>
      <c r="BG128" s="180"/>
      <c r="BH128" s="180"/>
      <c r="BI128" s="180"/>
      <c r="BJ128" s="180"/>
      <c r="BK128" s="180"/>
      <c r="BL128" s="180"/>
      <c r="BM128" s="180"/>
      <c r="BN128" s="180"/>
      <c r="BO128" s="180"/>
      <c r="BP128" s="180"/>
      <c r="BQ128" s="180"/>
      <c r="BR128" s="180"/>
      <c r="BS128" s="180"/>
      <c r="BT128" s="180"/>
      <c r="BU128" s="180"/>
      <c r="BV128" s="180"/>
      <c r="BW128" s="180"/>
      <c r="BX128" s="180"/>
      <c r="BY128" s="180"/>
      <c r="BZ128" s="180"/>
      <c r="CA128" s="180"/>
      <c r="CB128" s="180"/>
      <c r="CC128" s="180"/>
      <c r="CD128" s="180"/>
      <c r="CE128" s="180"/>
      <c r="CF128" s="180"/>
      <c r="CG128" s="180"/>
      <c r="CH128" s="180"/>
      <c r="CI128" s="180"/>
      <c r="CJ128" s="180"/>
      <c r="CK128" s="180"/>
      <c r="CL128" s="180"/>
      <c r="CM128" s="180"/>
      <c r="CN128" s="180"/>
      <c r="CO128" s="180"/>
      <c r="CP128" s="180"/>
      <c r="CQ128" s="180"/>
      <c r="CR128" s="180"/>
      <c r="CS128" s="180"/>
      <c r="CT128" s="180"/>
      <c r="CU128" s="180"/>
      <c r="CV128" s="180"/>
      <c r="CW128" s="180"/>
      <c r="CX128" s="180"/>
      <c r="CY128" s="180"/>
      <c r="CZ128" s="180"/>
      <c r="DA128" s="180"/>
      <c r="DB128" s="180"/>
      <c r="DC128" s="180"/>
      <c r="DD128" s="180"/>
      <c r="DE128" s="180"/>
      <c r="DF128" s="180"/>
      <c r="DG128" s="180"/>
      <c r="DH128" s="180"/>
      <c r="DI128" s="180"/>
      <c r="DJ128" s="180"/>
      <c r="DK128" s="180"/>
      <c r="DL128" s="180"/>
      <c r="DM128" s="180"/>
      <c r="DN128" s="180"/>
      <c r="DO128" s="180"/>
      <c r="DP128" s="180"/>
      <c r="DQ128" s="180"/>
      <c r="DR128" s="180"/>
      <c r="DS128" s="180"/>
      <c r="DT128" s="180"/>
      <c r="DU128" s="180"/>
      <c r="DV128" s="180"/>
      <c r="DW128" s="180"/>
      <c r="DX128" s="180"/>
      <c r="DY128" s="180"/>
      <c r="DZ128" s="180"/>
      <c r="EA128" s="180"/>
      <c r="EB128" s="180"/>
      <c r="EC128" s="180"/>
      <c r="ED128" s="180"/>
      <c r="EE128" s="180"/>
      <c r="EF128" s="180"/>
      <c r="EG128" s="180"/>
      <c r="EH128" s="180"/>
      <c r="EI128" s="180"/>
      <c r="EJ128" s="180"/>
      <c r="EK128" s="180"/>
      <c r="EL128" s="180"/>
      <c r="EM128" s="180"/>
      <c r="EN128" s="180"/>
      <c r="EO128" s="180"/>
      <c r="EP128" s="180"/>
      <c r="EQ128" s="180"/>
      <c r="ER128" s="180"/>
      <c r="ES128" s="180"/>
      <c r="ET128" s="180"/>
      <c r="EU128" s="180"/>
      <c r="EV128" s="180"/>
      <c r="EW128" s="180"/>
      <c r="EX128" s="180"/>
      <c r="EY128" s="180"/>
      <c r="EZ128" s="180"/>
      <c r="FA128" s="180"/>
      <c r="FB128" s="180"/>
      <c r="FC128" s="180"/>
      <c r="FD128" s="180"/>
      <c r="FE128" s="180"/>
      <c r="FF128" s="180"/>
      <c r="FG128" s="180"/>
      <c r="FH128" s="180"/>
      <c r="FI128" s="180"/>
      <c r="FJ128" s="180"/>
      <c r="FK128" s="180"/>
      <c r="FL128" s="180"/>
      <c r="FM128" s="180"/>
      <c r="FN128" s="180"/>
      <c r="FO128" s="180"/>
      <c r="FP128" s="180"/>
      <c r="FQ128" s="180"/>
      <c r="FR128" s="180"/>
      <c r="FS128" s="180"/>
      <c r="FT128" s="180"/>
      <c r="FU128" s="180"/>
      <c r="FV128" s="180"/>
      <c r="FW128" s="180"/>
      <c r="FX128" s="180"/>
      <c r="FY128" s="180"/>
      <c r="FZ128" s="180"/>
      <c r="GA128" s="180"/>
      <c r="GB128" s="180"/>
      <c r="GC128" s="180"/>
      <c r="GD128" s="180"/>
      <c r="GE128" s="180"/>
      <c r="GF128" s="180"/>
      <c r="GG128" s="180"/>
      <c r="GH128" s="180"/>
      <c r="GI128" s="180"/>
      <c r="GJ128" s="180"/>
      <c r="GK128" s="180"/>
      <c r="GL128" s="180"/>
      <c r="GM128" s="180"/>
      <c r="GN128" s="180"/>
      <c r="GO128" s="180"/>
      <c r="GP128" s="180"/>
      <c r="GQ128" s="180"/>
      <c r="GR128" s="180"/>
      <c r="GS128" s="180"/>
      <c r="GT128" s="180"/>
      <c r="GU128" s="180"/>
      <c r="GV128" s="180"/>
      <c r="GW128" s="180"/>
      <c r="GX128" s="180"/>
      <c r="GY128" s="180"/>
      <c r="GZ128" s="180"/>
      <c r="HA128" s="180"/>
      <c r="HB128" s="180"/>
      <c r="HC128" s="180"/>
      <c r="HD128" s="180"/>
      <c r="HE128" s="180"/>
      <c r="HF128" s="180"/>
      <c r="HG128" s="180"/>
      <c r="HH128" s="180"/>
      <c r="HI128" s="180"/>
      <c r="HJ128" s="180"/>
      <c r="HK128" s="180"/>
      <c r="HL128" s="180"/>
      <c r="HM128" s="180"/>
      <c r="HN128" s="180"/>
      <c r="HO128" s="180"/>
      <c r="HP128" s="180"/>
      <c r="HQ128" s="180"/>
      <c r="HR128" s="180"/>
      <c r="HS128" s="180"/>
      <c r="HT128" s="180"/>
      <c r="HU128" s="180"/>
      <c r="HV128" s="180"/>
      <c r="HW128" s="180"/>
      <c r="HX128" s="180"/>
      <c r="HY128" s="180"/>
      <c r="HZ128" s="180"/>
      <c r="IA128" s="180"/>
      <c r="IB128" s="180"/>
      <c r="IC128" s="180"/>
      <c r="ID128" s="180"/>
    </row>
    <row r="129" spans="1:4" ht="15.75">
      <c r="A129" s="184"/>
      <c r="B129" s="181"/>
      <c r="C129" s="183"/>
      <c r="D129" s="183"/>
    </row>
    <row r="130" spans="1:4" ht="15.75">
      <c r="A130" s="184" t="s">
        <v>134</v>
      </c>
      <c r="B130" s="185" t="s">
        <v>133</v>
      </c>
      <c r="C130" s="183">
        <v>13932095</v>
      </c>
      <c r="D130" s="183">
        <v>-1112132</v>
      </c>
    </row>
    <row r="131" spans="1:4" ht="15.75">
      <c r="A131" s="184" t="s">
        <v>136</v>
      </c>
      <c r="B131" s="185" t="s">
        <v>135</v>
      </c>
      <c r="C131" s="183">
        <v>4646157</v>
      </c>
      <c r="D131" s="183">
        <v>0</v>
      </c>
    </row>
    <row r="132" spans="1:4" ht="15.75">
      <c r="A132" s="184" t="s">
        <v>138</v>
      </c>
      <c r="B132" s="185" t="s">
        <v>137</v>
      </c>
      <c r="C132" s="183">
        <v>-3000000</v>
      </c>
      <c r="D132" s="183">
        <v>-1068632</v>
      </c>
    </row>
    <row r="133" spans="1:4" ht="15.75">
      <c r="A133" s="184" t="s">
        <v>140</v>
      </c>
      <c r="B133" s="185" t="s">
        <v>139</v>
      </c>
      <c r="C133" s="183">
        <v>12471693</v>
      </c>
      <c r="D133" s="183">
        <v>0</v>
      </c>
    </row>
    <row r="134" spans="1:4" ht="31.5">
      <c r="A134" s="184" t="s">
        <v>942</v>
      </c>
      <c r="B134" s="185" t="s">
        <v>941</v>
      </c>
      <c r="C134" s="183">
        <v>1139737</v>
      </c>
      <c r="D134" s="183">
        <v>0</v>
      </c>
    </row>
    <row r="135" spans="1:4" ht="33" customHeight="1">
      <c r="A135" s="186" t="s">
        <v>940</v>
      </c>
      <c r="B135" s="185" t="s">
        <v>939</v>
      </c>
      <c r="C135" s="183">
        <v>11331956</v>
      </c>
      <c r="D135" s="183">
        <v>0</v>
      </c>
    </row>
    <row r="136" spans="1:4" ht="31.5">
      <c r="A136" s="184" t="s">
        <v>142</v>
      </c>
      <c r="B136" s="185" t="s">
        <v>141</v>
      </c>
      <c r="C136" s="183">
        <v>-185755</v>
      </c>
      <c r="D136" s="183">
        <v>-43500</v>
      </c>
    </row>
    <row r="137" spans="1:4" ht="31.5">
      <c r="A137" s="184" t="s">
        <v>938</v>
      </c>
      <c r="B137" s="185" t="s">
        <v>937</v>
      </c>
      <c r="C137" s="183">
        <v>-11755</v>
      </c>
      <c r="D137" s="183">
        <v>0</v>
      </c>
    </row>
    <row r="138" spans="1:4" ht="34.5" customHeight="1">
      <c r="A138" s="186" t="s">
        <v>936</v>
      </c>
      <c r="B138" s="185" t="s">
        <v>935</v>
      </c>
      <c r="C138" s="183">
        <v>-174000</v>
      </c>
      <c r="D138" s="183">
        <v>-43500</v>
      </c>
    </row>
    <row r="139" spans="1:4" ht="31.5">
      <c r="A139" s="184" t="s">
        <v>57</v>
      </c>
      <c r="B139" s="185" t="s">
        <v>56</v>
      </c>
      <c r="C139" s="183">
        <v>-899014</v>
      </c>
      <c r="D139" s="183">
        <v>192391</v>
      </c>
    </row>
    <row r="140" spans="1:4" ht="31.5">
      <c r="A140" s="184" t="s">
        <v>59</v>
      </c>
      <c r="B140" s="185" t="s">
        <v>58</v>
      </c>
      <c r="C140" s="183">
        <v>-899014</v>
      </c>
      <c r="D140" s="183">
        <v>192391</v>
      </c>
    </row>
    <row r="141" spans="1:4" ht="15.75">
      <c r="A141" s="184" t="s">
        <v>934</v>
      </c>
      <c r="B141" s="185" t="s">
        <v>933</v>
      </c>
      <c r="C141" s="183">
        <v>0</v>
      </c>
      <c r="D141" s="183">
        <v>2590</v>
      </c>
    </row>
    <row r="142" spans="1:4" ht="31.5">
      <c r="A142" s="184" t="s">
        <v>932</v>
      </c>
      <c r="B142" s="185" t="s">
        <v>931</v>
      </c>
      <c r="C142" s="183">
        <v>0</v>
      </c>
      <c r="D142" s="183">
        <v>2590</v>
      </c>
    </row>
    <row r="143" spans="1:4" ht="31.5">
      <c r="A143" s="184" t="s">
        <v>61</v>
      </c>
      <c r="B143" s="185" t="s">
        <v>60</v>
      </c>
      <c r="C143" s="183">
        <v>11433266</v>
      </c>
      <c r="D143" s="183">
        <v>-2734224</v>
      </c>
    </row>
    <row r="144" spans="1:4" ht="15.75">
      <c r="A144" s="184" t="s">
        <v>63</v>
      </c>
      <c r="B144" s="185" t="s">
        <v>62</v>
      </c>
      <c r="C144" s="183">
        <v>11361429</v>
      </c>
      <c r="D144" s="183">
        <v>11361429</v>
      </c>
    </row>
    <row r="145" spans="1:4" ht="31.5">
      <c r="A145" s="184" t="s">
        <v>65</v>
      </c>
      <c r="B145" s="185" t="s">
        <v>64</v>
      </c>
      <c r="C145" s="183">
        <v>76142</v>
      </c>
      <c r="D145" s="183">
        <v>76142</v>
      </c>
    </row>
    <row r="146" spans="1:4" ht="15.75">
      <c r="A146" s="184" t="s">
        <v>144</v>
      </c>
      <c r="B146" s="185" t="s">
        <v>143</v>
      </c>
      <c r="C146" s="183">
        <v>807826</v>
      </c>
      <c r="D146" s="183">
        <v>807826</v>
      </c>
    </row>
    <row r="147" spans="1:4" ht="15.75">
      <c r="A147" s="184" t="s">
        <v>146</v>
      </c>
      <c r="B147" s="185" t="s">
        <v>145</v>
      </c>
      <c r="C147" s="183">
        <v>2705</v>
      </c>
      <c r="D147" s="183">
        <v>2705</v>
      </c>
    </row>
    <row r="148" spans="1:4" ht="15.75">
      <c r="A148" s="184" t="s">
        <v>67</v>
      </c>
      <c r="B148" s="185" t="s">
        <v>66</v>
      </c>
      <c r="C148" s="183">
        <v>0</v>
      </c>
      <c r="D148" s="183">
        <v>-14138027</v>
      </c>
    </row>
    <row r="149" spans="1:4" ht="31.5">
      <c r="A149" s="184" t="s">
        <v>69</v>
      </c>
      <c r="B149" s="185" t="s">
        <v>68</v>
      </c>
      <c r="C149" s="183">
        <v>0</v>
      </c>
      <c r="D149" s="183">
        <v>-32430</v>
      </c>
    </row>
    <row r="150" spans="1:4" ht="15.75">
      <c r="A150" s="184" t="s">
        <v>148</v>
      </c>
      <c r="B150" s="185" t="s">
        <v>147</v>
      </c>
      <c r="C150" s="183">
        <v>-814836</v>
      </c>
      <c r="D150" s="183">
        <v>-811869</v>
      </c>
    </row>
    <row r="151" spans="1:4" ht="15.75">
      <c r="A151" s="184" t="s">
        <v>150</v>
      </c>
      <c r="B151" s="185" t="s">
        <v>149</v>
      </c>
      <c r="C151" s="183">
        <v>0</v>
      </c>
      <c r="D151" s="183">
        <v>0</v>
      </c>
    </row>
    <row r="152" spans="1:238" s="179" customFormat="1" ht="15.75">
      <c r="A152" s="182" t="s">
        <v>930</v>
      </c>
      <c r="B152" s="182"/>
      <c r="C152" s="181">
        <f>25594329-1127982</f>
        <v>24466347</v>
      </c>
      <c r="D152" s="181">
        <v>-3651375</v>
      </c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  <c r="AP152" s="180"/>
      <c r="AQ152" s="180"/>
      <c r="AR152" s="180"/>
      <c r="AS152" s="180"/>
      <c r="AT152" s="180"/>
      <c r="AU152" s="180"/>
      <c r="AV152" s="180"/>
      <c r="AW152" s="180"/>
      <c r="AX152" s="180"/>
      <c r="AY152" s="180"/>
      <c r="AZ152" s="180"/>
      <c r="BA152" s="180"/>
      <c r="BB152" s="180"/>
      <c r="BC152" s="180"/>
      <c r="BD152" s="180"/>
      <c r="BE152" s="180"/>
      <c r="BF152" s="180"/>
      <c r="BG152" s="180"/>
      <c r="BH152" s="180"/>
      <c r="BI152" s="180"/>
      <c r="BJ152" s="180"/>
      <c r="BK152" s="180"/>
      <c r="BL152" s="180"/>
      <c r="BM152" s="180"/>
      <c r="BN152" s="180"/>
      <c r="BO152" s="180"/>
      <c r="BP152" s="180"/>
      <c r="BQ152" s="180"/>
      <c r="BR152" s="180"/>
      <c r="BS152" s="180"/>
      <c r="BT152" s="180"/>
      <c r="BU152" s="180"/>
      <c r="BV152" s="180"/>
      <c r="BW152" s="180"/>
      <c r="BX152" s="180"/>
      <c r="BY152" s="180"/>
      <c r="BZ152" s="180"/>
      <c r="CA152" s="180"/>
      <c r="CB152" s="180"/>
      <c r="CC152" s="180"/>
      <c r="CD152" s="180"/>
      <c r="CE152" s="180"/>
      <c r="CF152" s="180"/>
      <c r="CG152" s="180"/>
      <c r="CH152" s="180"/>
      <c r="CI152" s="180"/>
      <c r="CJ152" s="180"/>
      <c r="CK152" s="180"/>
      <c r="CL152" s="180"/>
      <c r="CM152" s="180"/>
      <c r="CN152" s="180"/>
      <c r="CO152" s="180"/>
      <c r="CP152" s="180"/>
      <c r="CQ152" s="180"/>
      <c r="CR152" s="180"/>
      <c r="CS152" s="180"/>
      <c r="CT152" s="180"/>
      <c r="CU152" s="180"/>
      <c r="CV152" s="180"/>
      <c r="CW152" s="180"/>
      <c r="CX152" s="180"/>
      <c r="CY152" s="180"/>
      <c r="CZ152" s="180"/>
      <c r="DA152" s="180"/>
      <c r="DB152" s="180"/>
      <c r="DC152" s="180"/>
      <c r="DD152" s="180"/>
      <c r="DE152" s="180"/>
      <c r="DF152" s="180"/>
      <c r="DG152" s="180"/>
      <c r="DH152" s="180"/>
      <c r="DI152" s="180"/>
      <c r="DJ152" s="180"/>
      <c r="DK152" s="180"/>
      <c r="DL152" s="180"/>
      <c r="DM152" s="180"/>
      <c r="DN152" s="180"/>
      <c r="DO152" s="180"/>
      <c r="DP152" s="180"/>
      <c r="DQ152" s="180"/>
      <c r="DR152" s="180"/>
      <c r="DS152" s="180"/>
      <c r="DT152" s="180"/>
      <c r="DU152" s="180"/>
      <c r="DV152" s="180"/>
      <c r="DW152" s="180"/>
      <c r="DX152" s="180"/>
      <c r="DY152" s="180"/>
      <c r="DZ152" s="180"/>
      <c r="EA152" s="180"/>
      <c r="EB152" s="180"/>
      <c r="EC152" s="180"/>
      <c r="ED152" s="180"/>
      <c r="EE152" s="180"/>
      <c r="EF152" s="180"/>
      <c r="EG152" s="180"/>
      <c r="EH152" s="180"/>
      <c r="EI152" s="180"/>
      <c r="EJ152" s="180"/>
      <c r="EK152" s="180"/>
      <c r="EL152" s="180"/>
      <c r="EM152" s="180"/>
      <c r="EN152" s="180"/>
      <c r="EO152" s="180"/>
      <c r="EP152" s="180"/>
      <c r="EQ152" s="180"/>
      <c r="ER152" s="180"/>
      <c r="ES152" s="180"/>
      <c r="ET152" s="180"/>
      <c r="EU152" s="180"/>
      <c r="EV152" s="180"/>
      <c r="EW152" s="180"/>
      <c r="EX152" s="180"/>
      <c r="EY152" s="180"/>
      <c r="EZ152" s="180"/>
      <c r="FA152" s="180"/>
      <c r="FB152" s="180"/>
      <c r="FC152" s="180"/>
      <c r="FD152" s="180"/>
      <c r="FE152" s="180"/>
      <c r="FF152" s="180"/>
      <c r="FG152" s="180"/>
      <c r="FH152" s="180"/>
      <c r="FI152" s="180"/>
      <c r="FJ152" s="180"/>
      <c r="FK152" s="180"/>
      <c r="FL152" s="180"/>
      <c r="FM152" s="180"/>
      <c r="FN152" s="180"/>
      <c r="FO152" s="180"/>
      <c r="FP152" s="180"/>
      <c r="FQ152" s="180"/>
      <c r="FR152" s="180"/>
      <c r="FS152" s="180"/>
      <c r="FT152" s="180"/>
      <c r="FU152" s="180"/>
      <c r="FV152" s="180"/>
      <c r="FW152" s="180"/>
      <c r="FX152" s="180"/>
      <c r="FY152" s="180"/>
      <c r="FZ152" s="180"/>
      <c r="GA152" s="180"/>
      <c r="GB152" s="180"/>
      <c r="GC152" s="180"/>
      <c r="GD152" s="180"/>
      <c r="GE152" s="180"/>
      <c r="GF152" s="180"/>
      <c r="GG152" s="180"/>
      <c r="GH152" s="180"/>
      <c r="GI152" s="180"/>
      <c r="GJ152" s="180"/>
      <c r="GK152" s="180"/>
      <c r="GL152" s="180"/>
      <c r="GM152" s="180"/>
      <c r="GN152" s="180"/>
      <c r="GO152" s="180"/>
      <c r="GP152" s="180"/>
      <c r="GQ152" s="180"/>
      <c r="GR152" s="180"/>
      <c r="GS152" s="180"/>
      <c r="GT152" s="180"/>
      <c r="GU152" s="180"/>
      <c r="GV152" s="180"/>
      <c r="GW152" s="180"/>
      <c r="GX152" s="180"/>
      <c r="GY152" s="180"/>
      <c r="GZ152" s="180"/>
      <c r="HA152" s="180"/>
      <c r="HB152" s="180"/>
      <c r="HC152" s="180"/>
      <c r="HD152" s="180"/>
      <c r="HE152" s="180"/>
      <c r="HF152" s="180"/>
      <c r="HG152" s="180"/>
      <c r="HH152" s="180"/>
      <c r="HI152" s="180"/>
      <c r="HJ152" s="180"/>
      <c r="HK152" s="180"/>
      <c r="HL152" s="180"/>
      <c r="HM152" s="180"/>
      <c r="HN152" s="180"/>
      <c r="HO152" s="180"/>
      <c r="HP152" s="180"/>
      <c r="HQ152" s="180"/>
      <c r="HR152" s="180"/>
      <c r="HS152" s="180"/>
      <c r="HT152" s="180"/>
      <c r="HU152" s="180"/>
      <c r="HV152" s="180"/>
      <c r="HW152" s="180"/>
      <c r="HX152" s="180"/>
      <c r="HY152" s="180"/>
      <c r="HZ152" s="180"/>
      <c r="IA152" s="180"/>
      <c r="IB152" s="180"/>
      <c r="IC152" s="180"/>
      <c r="ID152" s="180"/>
    </row>
    <row r="153" spans="1:4" ht="15.75">
      <c r="A153" s="184"/>
      <c r="B153" s="181"/>
      <c r="C153" s="183"/>
      <c r="D153" s="183"/>
    </row>
    <row r="154" spans="1:238" s="179" customFormat="1" ht="15.75">
      <c r="A154" s="182" t="s">
        <v>929</v>
      </c>
      <c r="B154" s="181"/>
      <c r="C154" s="181">
        <f>53628222-1127982</f>
        <v>52500240</v>
      </c>
      <c r="D154" s="181">
        <v>7326269</v>
      </c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  <c r="AC154" s="180"/>
      <c r="AD154" s="180"/>
      <c r="AE154" s="180"/>
      <c r="AF154" s="180"/>
      <c r="AG154" s="180"/>
      <c r="AH154" s="180"/>
      <c r="AI154" s="180"/>
      <c r="AJ154" s="180"/>
      <c r="AK154" s="180"/>
      <c r="AL154" s="180"/>
      <c r="AM154" s="180"/>
      <c r="AN154" s="180"/>
      <c r="AO154" s="180"/>
      <c r="AP154" s="180"/>
      <c r="AQ154" s="180"/>
      <c r="AR154" s="180"/>
      <c r="AS154" s="180"/>
      <c r="AT154" s="180"/>
      <c r="AU154" s="180"/>
      <c r="AV154" s="180"/>
      <c r="AW154" s="180"/>
      <c r="AX154" s="180"/>
      <c r="AY154" s="180"/>
      <c r="AZ154" s="180"/>
      <c r="BA154" s="180"/>
      <c r="BB154" s="180"/>
      <c r="BC154" s="180"/>
      <c r="BD154" s="180"/>
      <c r="BE154" s="180"/>
      <c r="BF154" s="180"/>
      <c r="BG154" s="180"/>
      <c r="BH154" s="180"/>
      <c r="BI154" s="180"/>
      <c r="BJ154" s="180"/>
      <c r="BK154" s="180"/>
      <c r="BL154" s="180"/>
      <c r="BM154" s="180"/>
      <c r="BN154" s="180"/>
      <c r="BO154" s="180"/>
      <c r="BP154" s="180"/>
      <c r="BQ154" s="180"/>
      <c r="BR154" s="180"/>
      <c r="BS154" s="180"/>
      <c r="BT154" s="180"/>
      <c r="BU154" s="180"/>
      <c r="BV154" s="180"/>
      <c r="BW154" s="180"/>
      <c r="BX154" s="180"/>
      <c r="BY154" s="180"/>
      <c r="BZ154" s="180"/>
      <c r="CA154" s="180"/>
      <c r="CB154" s="180"/>
      <c r="CC154" s="180"/>
      <c r="CD154" s="180"/>
      <c r="CE154" s="180"/>
      <c r="CF154" s="180"/>
      <c r="CG154" s="180"/>
      <c r="CH154" s="180"/>
      <c r="CI154" s="180"/>
      <c r="CJ154" s="180"/>
      <c r="CK154" s="180"/>
      <c r="CL154" s="180"/>
      <c r="CM154" s="180"/>
      <c r="CN154" s="180"/>
      <c r="CO154" s="180"/>
      <c r="CP154" s="180"/>
      <c r="CQ154" s="180"/>
      <c r="CR154" s="180"/>
      <c r="CS154" s="180"/>
      <c r="CT154" s="180"/>
      <c r="CU154" s="180"/>
      <c r="CV154" s="180"/>
      <c r="CW154" s="180"/>
      <c r="CX154" s="180"/>
      <c r="CY154" s="180"/>
      <c r="CZ154" s="180"/>
      <c r="DA154" s="180"/>
      <c r="DB154" s="180"/>
      <c r="DC154" s="180"/>
      <c r="DD154" s="180"/>
      <c r="DE154" s="180"/>
      <c r="DF154" s="180"/>
      <c r="DG154" s="180"/>
      <c r="DH154" s="180"/>
      <c r="DI154" s="180"/>
      <c r="DJ154" s="180"/>
      <c r="DK154" s="180"/>
      <c r="DL154" s="180"/>
      <c r="DM154" s="180"/>
      <c r="DN154" s="180"/>
      <c r="DO154" s="180"/>
      <c r="DP154" s="180"/>
      <c r="DQ154" s="180"/>
      <c r="DR154" s="180"/>
      <c r="DS154" s="180"/>
      <c r="DT154" s="180"/>
      <c r="DU154" s="180"/>
      <c r="DV154" s="180"/>
      <c r="DW154" s="180"/>
      <c r="DX154" s="180"/>
      <c r="DY154" s="180"/>
      <c r="DZ154" s="180"/>
      <c r="EA154" s="180"/>
      <c r="EB154" s="180"/>
      <c r="EC154" s="180"/>
      <c r="ED154" s="180"/>
      <c r="EE154" s="180"/>
      <c r="EF154" s="180"/>
      <c r="EG154" s="180"/>
      <c r="EH154" s="180"/>
      <c r="EI154" s="180"/>
      <c r="EJ154" s="180"/>
      <c r="EK154" s="180"/>
      <c r="EL154" s="180"/>
      <c r="EM154" s="180"/>
      <c r="EN154" s="180"/>
      <c r="EO154" s="180"/>
      <c r="EP154" s="180"/>
      <c r="EQ154" s="180"/>
      <c r="ER154" s="180"/>
      <c r="ES154" s="180"/>
      <c r="ET154" s="180"/>
      <c r="EU154" s="180"/>
      <c r="EV154" s="180"/>
      <c r="EW154" s="180"/>
      <c r="EX154" s="180"/>
      <c r="EY154" s="180"/>
      <c r="EZ154" s="180"/>
      <c r="FA154" s="180"/>
      <c r="FB154" s="180"/>
      <c r="FC154" s="180"/>
      <c r="FD154" s="180"/>
      <c r="FE154" s="180"/>
      <c r="FF154" s="180"/>
      <c r="FG154" s="180"/>
      <c r="FH154" s="180"/>
      <c r="FI154" s="180"/>
      <c r="FJ154" s="180"/>
      <c r="FK154" s="180"/>
      <c r="FL154" s="180"/>
      <c r="FM154" s="180"/>
      <c r="FN154" s="180"/>
      <c r="FO154" s="180"/>
      <c r="FP154" s="180"/>
      <c r="FQ154" s="180"/>
      <c r="FR154" s="180"/>
      <c r="FS154" s="180"/>
      <c r="FT154" s="180"/>
      <c r="FU154" s="180"/>
      <c r="FV154" s="180"/>
      <c r="FW154" s="180"/>
      <c r="FX154" s="180"/>
      <c r="FY154" s="180"/>
      <c r="FZ154" s="180"/>
      <c r="GA154" s="180"/>
      <c r="GB154" s="180"/>
      <c r="GC154" s="180"/>
      <c r="GD154" s="180"/>
      <c r="GE154" s="180"/>
      <c r="GF154" s="180"/>
      <c r="GG154" s="180"/>
      <c r="GH154" s="180"/>
      <c r="GI154" s="180"/>
      <c r="GJ154" s="180"/>
      <c r="GK154" s="180"/>
      <c r="GL154" s="180"/>
      <c r="GM154" s="180"/>
      <c r="GN154" s="180"/>
      <c r="GO154" s="180"/>
      <c r="GP154" s="180"/>
      <c r="GQ154" s="180"/>
      <c r="GR154" s="180"/>
      <c r="GS154" s="180"/>
      <c r="GT154" s="180"/>
      <c r="GU154" s="180"/>
      <c r="GV154" s="180"/>
      <c r="GW154" s="180"/>
      <c r="GX154" s="180"/>
      <c r="GY154" s="180"/>
      <c r="GZ154" s="180"/>
      <c r="HA154" s="180"/>
      <c r="HB154" s="180"/>
      <c r="HC154" s="180"/>
      <c r="HD154" s="180"/>
      <c r="HE154" s="180"/>
      <c r="HF154" s="180"/>
      <c r="HG154" s="180"/>
      <c r="HH154" s="180"/>
      <c r="HI154" s="180"/>
      <c r="HJ154" s="180"/>
      <c r="HK154" s="180"/>
      <c r="HL154" s="180"/>
      <c r="HM154" s="180"/>
      <c r="HN154" s="180"/>
      <c r="HO154" s="180"/>
      <c r="HP154" s="180"/>
      <c r="HQ154" s="180"/>
      <c r="HR154" s="180"/>
      <c r="HS154" s="180"/>
      <c r="HT154" s="180"/>
      <c r="HU154" s="180"/>
      <c r="HV154" s="180"/>
      <c r="HW154" s="180"/>
      <c r="HX154" s="180"/>
      <c r="HY154" s="180"/>
      <c r="HZ154" s="180"/>
      <c r="IA154" s="180"/>
      <c r="IB154" s="180"/>
      <c r="IC154" s="180"/>
      <c r="ID154" s="180"/>
    </row>
    <row r="155" spans="1:4" ht="15.75">
      <c r="A155" s="184"/>
      <c r="B155" s="181"/>
      <c r="C155" s="183"/>
      <c r="D155" s="183"/>
    </row>
    <row r="156" spans="1:238" s="179" customFormat="1" ht="15.75">
      <c r="A156" s="182" t="s">
        <v>151</v>
      </c>
      <c r="B156" s="181"/>
      <c r="C156" s="181">
        <f>SUM(C56,C154)</f>
        <v>130656999</v>
      </c>
      <c r="D156" s="181">
        <f>SUM(D56,D154)</f>
        <v>21759987</v>
      </c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80"/>
      <c r="AE156" s="180"/>
      <c r="AF156" s="180"/>
      <c r="AG156" s="180"/>
      <c r="AH156" s="180"/>
      <c r="AI156" s="180"/>
      <c r="AJ156" s="180"/>
      <c r="AK156" s="180"/>
      <c r="AL156" s="180"/>
      <c r="AM156" s="180"/>
      <c r="AN156" s="180"/>
      <c r="AO156" s="180"/>
      <c r="AP156" s="180"/>
      <c r="AQ156" s="180"/>
      <c r="AR156" s="180"/>
      <c r="AS156" s="180"/>
      <c r="AT156" s="180"/>
      <c r="AU156" s="180"/>
      <c r="AV156" s="180"/>
      <c r="AW156" s="180"/>
      <c r="AX156" s="180"/>
      <c r="AY156" s="180"/>
      <c r="AZ156" s="180"/>
      <c r="BA156" s="180"/>
      <c r="BB156" s="180"/>
      <c r="BC156" s="180"/>
      <c r="BD156" s="180"/>
      <c r="BE156" s="180"/>
      <c r="BF156" s="180"/>
      <c r="BG156" s="180"/>
      <c r="BH156" s="180"/>
      <c r="BI156" s="180"/>
      <c r="BJ156" s="180"/>
      <c r="BK156" s="180"/>
      <c r="BL156" s="180"/>
      <c r="BM156" s="180"/>
      <c r="BN156" s="180"/>
      <c r="BO156" s="180"/>
      <c r="BP156" s="180"/>
      <c r="BQ156" s="180"/>
      <c r="BR156" s="180"/>
      <c r="BS156" s="180"/>
      <c r="BT156" s="180"/>
      <c r="BU156" s="180"/>
      <c r="BV156" s="180"/>
      <c r="BW156" s="180"/>
      <c r="BX156" s="180"/>
      <c r="BY156" s="180"/>
      <c r="BZ156" s="180"/>
      <c r="CA156" s="180"/>
      <c r="CB156" s="180"/>
      <c r="CC156" s="180"/>
      <c r="CD156" s="180"/>
      <c r="CE156" s="180"/>
      <c r="CF156" s="180"/>
      <c r="CG156" s="180"/>
      <c r="CH156" s="180"/>
      <c r="CI156" s="180"/>
      <c r="CJ156" s="180"/>
      <c r="CK156" s="180"/>
      <c r="CL156" s="180"/>
      <c r="CM156" s="180"/>
      <c r="CN156" s="180"/>
      <c r="CO156" s="180"/>
      <c r="CP156" s="180"/>
      <c r="CQ156" s="180"/>
      <c r="CR156" s="180"/>
      <c r="CS156" s="180"/>
      <c r="CT156" s="180"/>
      <c r="CU156" s="180"/>
      <c r="CV156" s="180"/>
      <c r="CW156" s="180"/>
      <c r="CX156" s="180"/>
      <c r="CY156" s="180"/>
      <c r="CZ156" s="180"/>
      <c r="DA156" s="180"/>
      <c r="DB156" s="180"/>
      <c r="DC156" s="180"/>
      <c r="DD156" s="180"/>
      <c r="DE156" s="180"/>
      <c r="DF156" s="180"/>
      <c r="DG156" s="180"/>
      <c r="DH156" s="180"/>
      <c r="DI156" s="180"/>
      <c r="DJ156" s="180"/>
      <c r="DK156" s="180"/>
      <c r="DL156" s="180"/>
      <c r="DM156" s="180"/>
      <c r="DN156" s="180"/>
      <c r="DO156" s="180"/>
      <c r="DP156" s="180"/>
      <c r="DQ156" s="180"/>
      <c r="DR156" s="180"/>
      <c r="DS156" s="180"/>
      <c r="DT156" s="180"/>
      <c r="DU156" s="180"/>
      <c r="DV156" s="180"/>
      <c r="DW156" s="180"/>
      <c r="DX156" s="180"/>
      <c r="DY156" s="180"/>
      <c r="DZ156" s="180"/>
      <c r="EA156" s="180"/>
      <c r="EB156" s="180"/>
      <c r="EC156" s="180"/>
      <c r="ED156" s="180"/>
      <c r="EE156" s="180"/>
      <c r="EF156" s="180"/>
      <c r="EG156" s="180"/>
      <c r="EH156" s="180"/>
      <c r="EI156" s="180"/>
      <c r="EJ156" s="180"/>
      <c r="EK156" s="180"/>
      <c r="EL156" s="180"/>
      <c r="EM156" s="180"/>
      <c r="EN156" s="180"/>
      <c r="EO156" s="180"/>
      <c r="EP156" s="180"/>
      <c r="EQ156" s="180"/>
      <c r="ER156" s="180"/>
      <c r="ES156" s="180"/>
      <c r="ET156" s="180"/>
      <c r="EU156" s="180"/>
      <c r="EV156" s="180"/>
      <c r="EW156" s="180"/>
      <c r="EX156" s="180"/>
      <c r="EY156" s="180"/>
      <c r="EZ156" s="180"/>
      <c r="FA156" s="180"/>
      <c r="FB156" s="180"/>
      <c r="FC156" s="180"/>
      <c r="FD156" s="180"/>
      <c r="FE156" s="180"/>
      <c r="FF156" s="180"/>
      <c r="FG156" s="180"/>
      <c r="FH156" s="180"/>
      <c r="FI156" s="180"/>
      <c r="FJ156" s="180"/>
      <c r="FK156" s="180"/>
      <c r="FL156" s="180"/>
      <c r="FM156" s="180"/>
      <c r="FN156" s="180"/>
      <c r="FO156" s="180"/>
      <c r="FP156" s="180"/>
      <c r="FQ156" s="180"/>
      <c r="FR156" s="180"/>
      <c r="FS156" s="180"/>
      <c r="FT156" s="180"/>
      <c r="FU156" s="180"/>
      <c r="FV156" s="180"/>
      <c r="FW156" s="180"/>
      <c r="FX156" s="180"/>
      <c r="FY156" s="180"/>
      <c r="FZ156" s="180"/>
      <c r="GA156" s="180"/>
      <c r="GB156" s="180"/>
      <c r="GC156" s="180"/>
      <c r="GD156" s="180"/>
      <c r="GE156" s="180"/>
      <c r="GF156" s="180"/>
      <c r="GG156" s="180"/>
      <c r="GH156" s="180"/>
      <c r="GI156" s="180"/>
      <c r="GJ156" s="180"/>
      <c r="GK156" s="180"/>
      <c r="GL156" s="180"/>
      <c r="GM156" s="180"/>
      <c r="GN156" s="180"/>
      <c r="GO156" s="180"/>
      <c r="GP156" s="180"/>
      <c r="GQ156" s="180"/>
      <c r="GR156" s="180"/>
      <c r="GS156" s="180"/>
      <c r="GT156" s="180"/>
      <c r="GU156" s="180"/>
      <c r="GV156" s="180"/>
      <c r="GW156" s="180"/>
      <c r="GX156" s="180"/>
      <c r="GY156" s="180"/>
      <c r="GZ156" s="180"/>
      <c r="HA156" s="180"/>
      <c r="HB156" s="180"/>
      <c r="HC156" s="180"/>
      <c r="HD156" s="180"/>
      <c r="HE156" s="180"/>
      <c r="HF156" s="180"/>
      <c r="HG156" s="180"/>
      <c r="HH156" s="180"/>
      <c r="HI156" s="180"/>
      <c r="HJ156" s="180"/>
      <c r="HK156" s="180"/>
      <c r="HL156" s="180"/>
      <c r="HM156" s="180"/>
      <c r="HN156" s="180"/>
      <c r="HO156" s="180"/>
      <c r="HP156" s="180"/>
      <c r="HQ156" s="180"/>
      <c r="HR156" s="180"/>
      <c r="HS156" s="180"/>
      <c r="HT156" s="180"/>
      <c r="HU156" s="180"/>
      <c r="HV156" s="180"/>
      <c r="HW156" s="180"/>
      <c r="HX156" s="180"/>
      <c r="HY156" s="180"/>
      <c r="HZ156" s="180"/>
      <c r="IA156" s="180"/>
      <c r="IB156" s="180"/>
      <c r="IC156" s="180"/>
      <c r="ID156" s="180"/>
    </row>
    <row r="157" spans="3:4" ht="15.75">
      <c r="C157" s="178"/>
      <c r="D157" s="178"/>
    </row>
    <row r="158" spans="3:4" ht="15.75">
      <c r="C158" s="178"/>
      <c r="D158" s="178"/>
    </row>
    <row r="159" ht="15.75">
      <c r="A159" s="4"/>
    </row>
    <row r="160" ht="15.75">
      <c r="A160" s="5"/>
    </row>
    <row r="161" ht="15.75">
      <c r="A161" s="6" t="s">
        <v>989</v>
      </c>
    </row>
    <row r="162" ht="15.75">
      <c r="A162" s="6" t="s">
        <v>990</v>
      </c>
    </row>
    <row r="163" ht="15.75">
      <c r="A163" s="6" t="s">
        <v>991</v>
      </c>
    </row>
    <row r="164" ht="15.75">
      <c r="A164" s="5"/>
    </row>
    <row r="165" ht="15.75">
      <c r="A165" s="6"/>
    </row>
    <row r="166" ht="15.75">
      <c r="A166" s="4"/>
    </row>
    <row r="167" ht="15.75">
      <c r="A167" s="5"/>
    </row>
    <row r="168" ht="15.75">
      <c r="A168" s="4"/>
    </row>
    <row r="169" ht="15.75">
      <c r="A169" s="4"/>
    </row>
    <row r="170" ht="15.75">
      <c r="A170" s="5"/>
    </row>
    <row r="171" ht="15.75">
      <c r="A171" s="5"/>
    </row>
    <row r="172" ht="15.75">
      <c r="A172" s="177"/>
    </row>
    <row r="173" ht="15.75">
      <c r="A173" s="176"/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Z2047"/>
  <sheetViews>
    <sheetView showGridLines="0" zoomScalePageLayoutView="0" workbookViewId="0" topLeftCell="A1">
      <pane ySplit="8" topLeftCell="A2031" activePane="bottomLeft" state="frozen"/>
      <selection pane="topLeft" activeCell="D130" sqref="D130"/>
      <selection pane="bottomLeft" activeCell="A2042" sqref="A2042"/>
    </sheetView>
  </sheetViews>
  <sheetFormatPr defaultColWidth="9.00390625" defaultRowHeight="15"/>
  <cols>
    <col min="1" max="1" width="70.57421875" style="175" customWidth="1"/>
    <col min="2" max="2" width="12.57421875" style="175" customWidth="1"/>
    <col min="3" max="3" width="13.57421875" style="175" customWidth="1"/>
    <col min="4" max="4" width="15.140625" style="175" customWidth="1"/>
    <col min="5" max="234" width="9.00390625" style="175" customWidth="1"/>
    <col min="235" max="16384" width="9.00390625" style="174" customWidth="1"/>
  </cols>
  <sheetData>
    <row r="1" spans="1:4" s="190" customFormat="1" ht="15.75">
      <c r="A1" s="194"/>
      <c r="B1" s="193"/>
      <c r="D1" s="195" t="s">
        <v>154</v>
      </c>
    </row>
    <row r="2" spans="1:4" s="190" customFormat="1" ht="15.75">
      <c r="A2" s="194"/>
      <c r="B2" s="193"/>
      <c r="D2" s="195"/>
    </row>
    <row r="3" spans="1:3" s="190" customFormat="1" ht="15.75">
      <c r="A3" s="194"/>
      <c r="B3" s="193"/>
      <c r="C3" s="193"/>
    </row>
    <row r="4" spans="1:4" s="190" customFormat="1" ht="15.75">
      <c r="A4" s="250" t="s">
        <v>155</v>
      </c>
      <c r="B4" s="250"/>
      <c r="C4" s="250"/>
      <c r="D4" s="250"/>
    </row>
    <row r="5" spans="1:4" s="190" customFormat="1" ht="15.75">
      <c r="A5" s="250" t="s">
        <v>964</v>
      </c>
      <c r="B5" s="250"/>
      <c r="C5" s="250"/>
      <c r="D5" s="250"/>
    </row>
    <row r="6" spans="1:4" s="190" customFormat="1" ht="15.75">
      <c r="A6" s="192"/>
      <c r="B6" s="192"/>
      <c r="C6" s="192"/>
      <c r="D6" s="192"/>
    </row>
    <row r="7" spans="1:3" s="190" customFormat="1" ht="15.75">
      <c r="A7" s="192"/>
      <c r="B7" s="191"/>
      <c r="C7" s="191"/>
    </row>
    <row r="8" spans="1:4" ht="63">
      <c r="A8" s="188" t="s">
        <v>156</v>
      </c>
      <c r="B8" s="188" t="s">
        <v>157</v>
      </c>
      <c r="C8" s="188" t="s">
        <v>963</v>
      </c>
      <c r="D8" s="188" t="s">
        <v>962</v>
      </c>
    </row>
    <row r="9" spans="1:4" ht="15.75">
      <c r="A9" s="182"/>
      <c r="B9" s="182"/>
      <c r="C9" s="182"/>
      <c r="D9" s="182"/>
    </row>
    <row r="10" spans="1:4" ht="15.75">
      <c r="A10" s="182" t="s">
        <v>158</v>
      </c>
      <c r="B10" s="182"/>
      <c r="C10" s="182"/>
      <c r="D10" s="182"/>
    </row>
    <row r="11" spans="1:4" ht="15.75">
      <c r="A11" s="182"/>
      <c r="B11" s="182"/>
      <c r="C11" s="182"/>
      <c r="D11" s="182"/>
    </row>
    <row r="12" spans="1:4" ht="15.75">
      <c r="A12" s="182" t="s">
        <v>159</v>
      </c>
      <c r="B12" s="182"/>
      <c r="C12" s="182"/>
      <c r="D12" s="182"/>
    </row>
    <row r="13" spans="1:4" ht="15.75">
      <c r="A13" s="182" t="s">
        <v>160</v>
      </c>
      <c r="B13" s="182"/>
      <c r="C13" s="182"/>
      <c r="D13" s="182"/>
    </row>
    <row r="14" spans="1:4" ht="15.75">
      <c r="A14" s="182" t="s">
        <v>161</v>
      </c>
      <c r="B14" s="182"/>
      <c r="C14" s="182"/>
      <c r="D14" s="182"/>
    </row>
    <row r="15" spans="1:4" ht="15.75">
      <c r="A15" s="187" t="s">
        <v>162</v>
      </c>
      <c r="B15" s="187"/>
      <c r="C15" s="187"/>
      <c r="D15" s="187"/>
    </row>
    <row r="16" spans="1:4" ht="15.75">
      <c r="A16" s="184" t="s">
        <v>168</v>
      </c>
      <c r="B16" s="185" t="s">
        <v>169</v>
      </c>
      <c r="C16" s="183">
        <v>2937</v>
      </c>
      <c r="D16" s="183">
        <v>2937</v>
      </c>
    </row>
    <row r="17" spans="1:4" ht="15.75">
      <c r="A17" s="184" t="s">
        <v>170</v>
      </c>
      <c r="B17" s="185" t="s">
        <v>171</v>
      </c>
      <c r="C17" s="183">
        <v>2937</v>
      </c>
      <c r="D17" s="183">
        <v>2937</v>
      </c>
    </row>
    <row r="18" spans="1:4" ht="15.75">
      <c r="A18" s="184" t="s">
        <v>172</v>
      </c>
      <c r="B18" s="185" t="s">
        <v>173</v>
      </c>
      <c r="C18" s="183">
        <v>969</v>
      </c>
      <c r="D18" s="183">
        <v>969</v>
      </c>
    </row>
    <row r="19" spans="1:4" ht="31.5">
      <c r="A19" s="184" t="s">
        <v>174</v>
      </c>
      <c r="B19" s="185" t="s">
        <v>175</v>
      </c>
      <c r="C19" s="183">
        <v>587</v>
      </c>
      <c r="D19" s="183">
        <v>587</v>
      </c>
    </row>
    <row r="20" spans="1:4" ht="15.75">
      <c r="A20" s="184" t="s">
        <v>176</v>
      </c>
      <c r="B20" s="185" t="s">
        <v>177</v>
      </c>
      <c r="C20" s="183">
        <v>235</v>
      </c>
      <c r="D20" s="183">
        <v>235</v>
      </c>
    </row>
    <row r="21" spans="1:4" ht="15.75">
      <c r="A21" s="184" t="s">
        <v>178</v>
      </c>
      <c r="B21" s="185" t="s">
        <v>179</v>
      </c>
      <c r="C21" s="183">
        <v>147</v>
      </c>
      <c r="D21" s="183">
        <v>147</v>
      </c>
    </row>
    <row r="22" spans="1:4" ht="15.75">
      <c r="A22" s="182" t="s">
        <v>188</v>
      </c>
      <c r="B22" s="182"/>
      <c r="C22" s="183">
        <v>3906</v>
      </c>
      <c r="D22" s="183">
        <v>3906</v>
      </c>
    </row>
    <row r="23" spans="1:4" ht="31.5">
      <c r="A23" s="182" t="s">
        <v>189</v>
      </c>
      <c r="B23" s="182"/>
      <c r="C23" s="183">
        <v>3906</v>
      </c>
      <c r="D23" s="183">
        <v>3906</v>
      </c>
    </row>
    <row r="24" spans="1:4" ht="15.75">
      <c r="A24" s="184"/>
      <c r="B24" s="181"/>
      <c r="C24" s="183"/>
      <c r="D24" s="183"/>
    </row>
    <row r="25" spans="1:4" ht="15.75">
      <c r="A25" s="182" t="s">
        <v>190</v>
      </c>
      <c r="B25" s="182"/>
      <c r="C25" s="182"/>
      <c r="D25" s="182"/>
    </row>
    <row r="26" spans="1:4" ht="15.75">
      <c r="A26" s="187" t="s">
        <v>162</v>
      </c>
      <c r="B26" s="187"/>
      <c r="C26" s="187"/>
      <c r="D26" s="187"/>
    </row>
    <row r="27" spans="1:4" ht="31.5">
      <c r="A27" s="184" t="s">
        <v>163</v>
      </c>
      <c r="B27" s="185" t="s">
        <v>71</v>
      </c>
      <c r="C27" s="183">
        <v>4699412</v>
      </c>
      <c r="D27" s="183">
        <v>1067575</v>
      </c>
    </row>
    <row r="28" spans="1:4" ht="31.5">
      <c r="A28" s="184" t="s">
        <v>164</v>
      </c>
      <c r="B28" s="185" t="s">
        <v>165</v>
      </c>
      <c r="C28" s="183">
        <v>3354802</v>
      </c>
      <c r="D28" s="183">
        <v>743621</v>
      </c>
    </row>
    <row r="29" spans="1:4" ht="31.5">
      <c r="A29" s="184" t="s">
        <v>166</v>
      </c>
      <c r="B29" s="185" t="s">
        <v>167</v>
      </c>
      <c r="C29" s="183">
        <v>1344610</v>
      </c>
      <c r="D29" s="183">
        <v>323954</v>
      </c>
    </row>
    <row r="30" spans="1:4" ht="15.75">
      <c r="A30" s="184" t="s">
        <v>168</v>
      </c>
      <c r="B30" s="185" t="s">
        <v>169</v>
      </c>
      <c r="C30" s="183">
        <v>254001</v>
      </c>
      <c r="D30" s="183">
        <v>47027</v>
      </c>
    </row>
    <row r="31" spans="1:4" ht="15.75">
      <c r="A31" s="184" t="s">
        <v>170</v>
      </c>
      <c r="B31" s="185" t="s">
        <v>171</v>
      </c>
      <c r="C31" s="183">
        <v>44964</v>
      </c>
      <c r="D31" s="183">
        <v>11154</v>
      </c>
    </row>
    <row r="32" spans="1:4" ht="15.75">
      <c r="A32" s="184" t="s">
        <v>203</v>
      </c>
      <c r="B32" s="185" t="s">
        <v>204</v>
      </c>
      <c r="C32" s="183">
        <v>40000</v>
      </c>
      <c r="D32" s="183">
        <v>0</v>
      </c>
    </row>
    <row r="33" spans="1:4" ht="31.5">
      <c r="A33" s="184" t="s">
        <v>191</v>
      </c>
      <c r="B33" s="185" t="s">
        <v>192</v>
      </c>
      <c r="C33" s="183">
        <v>139037</v>
      </c>
      <c r="D33" s="183">
        <v>15207</v>
      </c>
    </row>
    <row r="34" spans="1:4" ht="15.75">
      <c r="A34" s="184" t="s">
        <v>193</v>
      </c>
      <c r="B34" s="185" t="s">
        <v>194</v>
      </c>
      <c r="C34" s="183">
        <v>30000</v>
      </c>
      <c r="D34" s="183">
        <v>5866</v>
      </c>
    </row>
    <row r="35" spans="1:4" ht="15.75">
      <c r="A35" s="184" t="s">
        <v>195</v>
      </c>
      <c r="B35" s="185" t="s">
        <v>196</v>
      </c>
      <c r="C35" s="183">
        <v>0</v>
      </c>
      <c r="D35" s="183">
        <v>14800</v>
      </c>
    </row>
    <row r="36" spans="1:4" ht="15.75">
      <c r="A36" s="184" t="s">
        <v>172</v>
      </c>
      <c r="B36" s="185" t="s">
        <v>173</v>
      </c>
      <c r="C36" s="183">
        <v>1199321</v>
      </c>
      <c r="D36" s="183">
        <v>256151</v>
      </c>
    </row>
    <row r="37" spans="1:4" ht="31.5">
      <c r="A37" s="184" t="s">
        <v>174</v>
      </c>
      <c r="B37" s="185" t="s">
        <v>175</v>
      </c>
      <c r="C37" s="183">
        <v>750138</v>
      </c>
      <c r="D37" s="183">
        <v>158072</v>
      </c>
    </row>
    <row r="38" spans="1:4" ht="15.75">
      <c r="A38" s="184" t="s">
        <v>176</v>
      </c>
      <c r="B38" s="185" t="s">
        <v>177</v>
      </c>
      <c r="C38" s="183">
        <v>287323</v>
      </c>
      <c r="D38" s="183">
        <v>65594</v>
      </c>
    </row>
    <row r="39" spans="1:4" ht="15.75">
      <c r="A39" s="184" t="s">
        <v>178</v>
      </c>
      <c r="B39" s="185" t="s">
        <v>179</v>
      </c>
      <c r="C39" s="183">
        <v>161860</v>
      </c>
      <c r="D39" s="183">
        <v>32485</v>
      </c>
    </row>
    <row r="40" spans="1:4" ht="15.75">
      <c r="A40" s="182" t="s">
        <v>188</v>
      </c>
      <c r="B40" s="182"/>
      <c r="C40" s="183">
        <v>6152734</v>
      </c>
      <c r="D40" s="183">
        <v>1370753</v>
      </c>
    </row>
    <row r="41" spans="1:4" ht="15.75">
      <c r="A41" s="182" t="s">
        <v>197</v>
      </c>
      <c r="B41" s="182"/>
      <c r="C41" s="183">
        <v>6152734</v>
      </c>
      <c r="D41" s="183">
        <v>1370753</v>
      </c>
    </row>
    <row r="42" spans="1:4" ht="15.75">
      <c r="A42" s="184"/>
      <c r="B42" s="181"/>
      <c r="C42" s="183"/>
      <c r="D42" s="183"/>
    </row>
    <row r="43" spans="1:4" ht="15.75">
      <c r="A43" s="182" t="s">
        <v>199</v>
      </c>
      <c r="B43" s="182"/>
      <c r="C43" s="183">
        <v>6156640</v>
      </c>
      <c r="D43" s="183">
        <v>1374659</v>
      </c>
    </row>
    <row r="44" spans="1:4" ht="15.75">
      <c r="A44" s="184"/>
      <c r="B44" s="181"/>
      <c r="C44" s="183"/>
      <c r="D44" s="183"/>
    </row>
    <row r="45" spans="1:4" ht="15.75">
      <c r="A45" s="182" t="s">
        <v>200</v>
      </c>
      <c r="B45" s="182"/>
      <c r="C45" s="182"/>
      <c r="D45" s="182"/>
    </row>
    <row r="46" spans="1:4" ht="15.75">
      <c r="A46" s="182" t="s">
        <v>201</v>
      </c>
      <c r="B46" s="182"/>
      <c r="C46" s="182"/>
      <c r="D46" s="182"/>
    </row>
    <row r="47" spans="1:4" ht="15.75">
      <c r="A47" s="182" t="s">
        <v>202</v>
      </c>
      <c r="B47" s="182"/>
      <c r="C47" s="182"/>
      <c r="D47" s="182"/>
    </row>
    <row r="48" spans="1:4" ht="15.75">
      <c r="A48" s="187" t="s">
        <v>162</v>
      </c>
      <c r="B48" s="187"/>
      <c r="C48" s="187"/>
      <c r="D48" s="187"/>
    </row>
    <row r="49" spans="1:4" ht="31.5">
      <c r="A49" s="184" t="s">
        <v>163</v>
      </c>
      <c r="B49" s="185" t="s">
        <v>71</v>
      </c>
      <c r="C49" s="183">
        <v>14764</v>
      </c>
      <c r="D49" s="183">
        <v>3809</v>
      </c>
    </row>
    <row r="50" spans="1:4" ht="31.5">
      <c r="A50" s="184" t="s">
        <v>164</v>
      </c>
      <c r="B50" s="185" t="s">
        <v>165</v>
      </c>
      <c r="C50" s="183">
        <v>14764</v>
      </c>
      <c r="D50" s="183">
        <v>3809</v>
      </c>
    </row>
    <row r="51" spans="1:4" ht="15.75">
      <c r="A51" s="184" t="s">
        <v>168</v>
      </c>
      <c r="B51" s="185" t="s">
        <v>169</v>
      </c>
      <c r="C51" s="183">
        <v>95770</v>
      </c>
      <c r="D51" s="183">
        <v>5061</v>
      </c>
    </row>
    <row r="52" spans="1:4" ht="15.75">
      <c r="A52" s="184" t="s">
        <v>203</v>
      </c>
      <c r="B52" s="185" t="s">
        <v>204</v>
      </c>
      <c r="C52" s="183">
        <v>95338</v>
      </c>
      <c r="D52" s="183">
        <v>4990</v>
      </c>
    </row>
    <row r="53" spans="1:4" ht="31.5">
      <c r="A53" s="184" t="s">
        <v>191</v>
      </c>
      <c r="B53" s="185" t="s">
        <v>192</v>
      </c>
      <c r="C53" s="183">
        <v>432</v>
      </c>
      <c r="D53" s="183">
        <v>71</v>
      </c>
    </row>
    <row r="54" spans="1:4" ht="15.75">
      <c r="A54" s="184" t="s">
        <v>172</v>
      </c>
      <c r="B54" s="185" t="s">
        <v>173</v>
      </c>
      <c r="C54" s="183">
        <v>6051</v>
      </c>
      <c r="D54" s="183">
        <v>1331</v>
      </c>
    </row>
    <row r="55" spans="1:4" ht="31.5">
      <c r="A55" s="184" t="s">
        <v>174</v>
      </c>
      <c r="B55" s="185" t="s">
        <v>175</v>
      </c>
      <c r="C55" s="183">
        <v>3672</v>
      </c>
      <c r="D55" s="183">
        <v>751</v>
      </c>
    </row>
    <row r="56" spans="1:4" ht="15.75">
      <c r="A56" s="184" t="s">
        <v>176</v>
      </c>
      <c r="B56" s="185" t="s">
        <v>177</v>
      </c>
      <c r="C56" s="183">
        <v>1542</v>
      </c>
      <c r="D56" s="183">
        <v>366</v>
      </c>
    </row>
    <row r="57" spans="1:4" ht="15.75">
      <c r="A57" s="184" t="s">
        <v>178</v>
      </c>
      <c r="B57" s="185" t="s">
        <v>179</v>
      </c>
      <c r="C57" s="183">
        <v>837</v>
      </c>
      <c r="D57" s="183">
        <v>214</v>
      </c>
    </row>
    <row r="58" spans="1:4" ht="15.75">
      <c r="A58" s="184" t="s">
        <v>180</v>
      </c>
      <c r="B58" s="185" t="s">
        <v>181</v>
      </c>
      <c r="C58" s="183">
        <v>98651</v>
      </c>
      <c r="D58" s="183">
        <v>4138</v>
      </c>
    </row>
    <row r="59" spans="1:4" ht="15.75">
      <c r="A59" s="184" t="s">
        <v>182</v>
      </c>
      <c r="B59" s="185" t="s">
        <v>183</v>
      </c>
      <c r="C59" s="183">
        <v>3300</v>
      </c>
      <c r="D59" s="183">
        <v>0</v>
      </c>
    </row>
    <row r="60" spans="1:4" ht="15.75">
      <c r="A60" s="184" t="s">
        <v>205</v>
      </c>
      <c r="B60" s="185" t="s">
        <v>206</v>
      </c>
      <c r="C60" s="183">
        <v>10796</v>
      </c>
      <c r="D60" s="183">
        <v>715</v>
      </c>
    </row>
    <row r="61" spans="1:4" ht="15.75">
      <c r="A61" s="184" t="s">
        <v>184</v>
      </c>
      <c r="B61" s="185" t="s">
        <v>185</v>
      </c>
      <c r="C61" s="183">
        <v>24250</v>
      </c>
      <c r="D61" s="183">
        <v>3423</v>
      </c>
    </row>
    <row r="62" spans="1:4" ht="15.75">
      <c r="A62" s="184" t="s">
        <v>207</v>
      </c>
      <c r="B62" s="185" t="s">
        <v>208</v>
      </c>
      <c r="C62" s="183">
        <v>5000</v>
      </c>
      <c r="D62" s="183">
        <v>0</v>
      </c>
    </row>
    <row r="63" spans="1:4" ht="31.5">
      <c r="A63" s="184" t="s">
        <v>209</v>
      </c>
      <c r="B63" s="185" t="s">
        <v>210</v>
      </c>
      <c r="C63" s="183">
        <v>55305</v>
      </c>
      <c r="D63" s="183">
        <v>0</v>
      </c>
    </row>
    <row r="64" spans="1:4" ht="15.75">
      <c r="A64" s="182" t="s">
        <v>188</v>
      </c>
      <c r="B64" s="182"/>
      <c r="C64" s="183">
        <v>215236</v>
      </c>
      <c r="D64" s="183">
        <v>14339</v>
      </c>
    </row>
    <row r="65" spans="1:4" ht="15.75">
      <c r="A65" s="187" t="s">
        <v>211</v>
      </c>
      <c r="B65" s="187"/>
      <c r="C65" s="187"/>
      <c r="D65" s="187"/>
    </row>
    <row r="66" spans="1:4" ht="15.75">
      <c r="A66" s="184" t="s">
        <v>212</v>
      </c>
      <c r="B66" s="185" t="s">
        <v>213</v>
      </c>
      <c r="C66" s="183">
        <v>10000</v>
      </c>
      <c r="D66" s="183">
        <v>0</v>
      </c>
    </row>
    <row r="67" spans="1:4" ht="15.75">
      <c r="A67" s="184" t="s">
        <v>214</v>
      </c>
      <c r="B67" s="185" t="s">
        <v>215</v>
      </c>
      <c r="C67" s="183">
        <v>27400</v>
      </c>
      <c r="D67" s="183">
        <v>0</v>
      </c>
    </row>
    <row r="68" spans="1:4" ht="15.75">
      <c r="A68" s="184" t="s">
        <v>275</v>
      </c>
      <c r="B68" s="185" t="s">
        <v>276</v>
      </c>
      <c r="C68" s="183">
        <v>7400</v>
      </c>
      <c r="D68" s="183">
        <v>0</v>
      </c>
    </row>
    <row r="69" spans="1:4" ht="15.75">
      <c r="A69" s="184" t="s">
        <v>216</v>
      </c>
      <c r="B69" s="185" t="s">
        <v>217</v>
      </c>
      <c r="C69" s="183">
        <v>20000</v>
      </c>
      <c r="D69" s="183">
        <v>0</v>
      </c>
    </row>
    <row r="70" spans="1:4" ht="15.75">
      <c r="A70" s="182" t="s">
        <v>218</v>
      </c>
      <c r="B70" s="182"/>
      <c r="C70" s="183">
        <v>37400</v>
      </c>
      <c r="D70" s="183">
        <v>0</v>
      </c>
    </row>
    <row r="71" spans="1:4" ht="15.75">
      <c r="A71" s="184"/>
      <c r="B71" s="181"/>
      <c r="C71" s="183"/>
      <c r="D71" s="183"/>
    </row>
    <row r="72" spans="1:4" ht="15.75">
      <c r="A72" s="182" t="s">
        <v>219</v>
      </c>
      <c r="B72" s="182"/>
      <c r="C72" s="183">
        <v>252636</v>
      </c>
      <c r="D72" s="183">
        <v>14339</v>
      </c>
    </row>
    <row r="73" spans="1:4" ht="15.75">
      <c r="A73" s="184"/>
      <c r="B73" s="181"/>
      <c r="C73" s="183"/>
      <c r="D73" s="183"/>
    </row>
    <row r="74" spans="1:4" ht="15.75">
      <c r="A74" s="182" t="s">
        <v>220</v>
      </c>
      <c r="B74" s="182"/>
      <c r="C74" s="183">
        <v>252636</v>
      </c>
      <c r="D74" s="183">
        <v>14339</v>
      </c>
    </row>
    <row r="75" spans="1:4" ht="15.75">
      <c r="A75" s="184"/>
      <c r="B75" s="181"/>
      <c r="C75" s="183"/>
      <c r="D75" s="183"/>
    </row>
    <row r="76" spans="1:4" ht="31.5">
      <c r="A76" s="182" t="s">
        <v>221</v>
      </c>
      <c r="B76" s="182"/>
      <c r="C76" s="182"/>
      <c r="D76" s="182"/>
    </row>
    <row r="77" spans="1:4" ht="31.5">
      <c r="A77" s="182" t="s">
        <v>222</v>
      </c>
      <c r="B77" s="182"/>
      <c r="C77" s="182"/>
      <c r="D77" s="182"/>
    </row>
    <row r="78" spans="1:4" ht="15.75">
      <c r="A78" s="187" t="s">
        <v>162</v>
      </c>
      <c r="B78" s="187"/>
      <c r="C78" s="187"/>
      <c r="D78" s="187"/>
    </row>
    <row r="79" spans="1:4" ht="31.5">
      <c r="A79" s="184" t="s">
        <v>163</v>
      </c>
      <c r="B79" s="185" t="s">
        <v>71</v>
      </c>
      <c r="C79" s="183">
        <v>48543</v>
      </c>
      <c r="D79" s="183">
        <v>10922</v>
      </c>
    </row>
    <row r="80" spans="1:4" ht="31.5">
      <c r="A80" s="184" t="s">
        <v>164</v>
      </c>
      <c r="B80" s="185" t="s">
        <v>165</v>
      </c>
      <c r="C80" s="183">
        <v>48543</v>
      </c>
      <c r="D80" s="183">
        <v>10922</v>
      </c>
    </row>
    <row r="81" spans="1:4" ht="15.75">
      <c r="A81" s="184" t="s">
        <v>168</v>
      </c>
      <c r="B81" s="185" t="s">
        <v>169</v>
      </c>
      <c r="C81" s="183">
        <v>74989</v>
      </c>
      <c r="D81" s="183">
        <v>19191</v>
      </c>
    </row>
    <row r="82" spans="1:4" ht="15.75">
      <c r="A82" s="184" t="s">
        <v>170</v>
      </c>
      <c r="B82" s="185" t="s">
        <v>171</v>
      </c>
      <c r="C82" s="183">
        <v>72689</v>
      </c>
      <c r="D82" s="183">
        <v>18027</v>
      </c>
    </row>
    <row r="83" spans="1:4" ht="31.5">
      <c r="A83" s="184" t="s">
        <v>191</v>
      </c>
      <c r="B83" s="185" t="s">
        <v>192</v>
      </c>
      <c r="C83" s="183">
        <v>2300</v>
      </c>
      <c r="D83" s="183">
        <v>722</v>
      </c>
    </row>
    <row r="84" spans="1:4" ht="15.75">
      <c r="A84" s="184" t="s">
        <v>195</v>
      </c>
      <c r="B84" s="185" t="s">
        <v>196</v>
      </c>
      <c r="C84" s="183">
        <v>0</v>
      </c>
      <c r="D84" s="183">
        <v>442</v>
      </c>
    </row>
    <row r="85" spans="1:4" ht="15.75">
      <c r="A85" s="184" t="s">
        <v>172</v>
      </c>
      <c r="B85" s="185" t="s">
        <v>173</v>
      </c>
      <c r="C85" s="183">
        <v>23301</v>
      </c>
      <c r="D85" s="183">
        <v>5812</v>
      </c>
    </row>
    <row r="86" spans="1:4" ht="31.5">
      <c r="A86" s="184" t="s">
        <v>174</v>
      </c>
      <c r="B86" s="185" t="s">
        <v>175</v>
      </c>
      <c r="C86" s="183">
        <v>16082</v>
      </c>
      <c r="D86" s="183">
        <v>4122</v>
      </c>
    </row>
    <row r="87" spans="1:4" ht="15.75">
      <c r="A87" s="184" t="s">
        <v>176</v>
      </c>
      <c r="B87" s="185" t="s">
        <v>177</v>
      </c>
      <c r="C87" s="183">
        <v>5819</v>
      </c>
      <c r="D87" s="183">
        <v>1395</v>
      </c>
    </row>
    <row r="88" spans="1:4" ht="15.75">
      <c r="A88" s="184" t="s">
        <v>178</v>
      </c>
      <c r="B88" s="185" t="s">
        <v>179</v>
      </c>
      <c r="C88" s="183">
        <v>1400</v>
      </c>
      <c r="D88" s="183">
        <v>295</v>
      </c>
    </row>
    <row r="89" spans="1:4" ht="15.75">
      <c r="A89" s="184" t="s">
        <v>180</v>
      </c>
      <c r="B89" s="185" t="s">
        <v>181</v>
      </c>
      <c r="C89" s="183">
        <v>20172</v>
      </c>
      <c r="D89" s="183">
        <v>1766</v>
      </c>
    </row>
    <row r="90" spans="1:4" ht="15.75">
      <c r="A90" s="184" t="s">
        <v>223</v>
      </c>
      <c r="B90" s="185" t="s">
        <v>224</v>
      </c>
      <c r="C90" s="183">
        <v>2000</v>
      </c>
      <c r="D90" s="183">
        <v>419</v>
      </c>
    </row>
    <row r="91" spans="1:4" ht="15.75">
      <c r="A91" s="184" t="s">
        <v>225</v>
      </c>
      <c r="B91" s="185" t="s">
        <v>226</v>
      </c>
      <c r="C91" s="183">
        <v>1650</v>
      </c>
      <c r="D91" s="183">
        <v>0</v>
      </c>
    </row>
    <row r="92" spans="1:4" ht="15.75">
      <c r="A92" s="184" t="s">
        <v>182</v>
      </c>
      <c r="B92" s="185" t="s">
        <v>183</v>
      </c>
      <c r="C92" s="183">
        <v>2000</v>
      </c>
      <c r="D92" s="183">
        <v>46</v>
      </c>
    </row>
    <row r="93" spans="1:4" ht="15.75">
      <c r="A93" s="184" t="s">
        <v>184</v>
      </c>
      <c r="B93" s="185" t="s">
        <v>185</v>
      </c>
      <c r="C93" s="183">
        <v>10318</v>
      </c>
      <c r="D93" s="183">
        <v>990</v>
      </c>
    </row>
    <row r="94" spans="1:4" ht="15.75">
      <c r="A94" s="184" t="s">
        <v>186</v>
      </c>
      <c r="B94" s="185" t="s">
        <v>187</v>
      </c>
      <c r="C94" s="183">
        <v>0</v>
      </c>
      <c r="D94" s="183">
        <v>311</v>
      </c>
    </row>
    <row r="95" spans="1:4" ht="31.5">
      <c r="A95" s="184" t="s">
        <v>209</v>
      </c>
      <c r="B95" s="185" t="s">
        <v>210</v>
      </c>
      <c r="C95" s="183">
        <v>4204</v>
      </c>
      <c r="D95" s="183">
        <v>0</v>
      </c>
    </row>
    <row r="96" spans="1:4" ht="15.75">
      <c r="A96" s="182" t="s">
        <v>188</v>
      </c>
      <c r="B96" s="182"/>
      <c r="C96" s="183">
        <v>167005</v>
      </c>
      <c r="D96" s="183">
        <v>37691</v>
      </c>
    </row>
    <row r="97" spans="1:4" ht="15.75">
      <c r="A97" s="184"/>
      <c r="B97" s="181"/>
      <c r="C97" s="183"/>
      <c r="D97" s="183"/>
    </row>
    <row r="98" spans="1:4" ht="32.25" customHeight="1">
      <c r="A98" s="182" t="s">
        <v>227</v>
      </c>
      <c r="B98" s="182"/>
      <c r="C98" s="183">
        <v>167005</v>
      </c>
      <c r="D98" s="183">
        <v>37691</v>
      </c>
    </row>
    <row r="99" spans="1:4" ht="31.5">
      <c r="A99" s="182" t="s">
        <v>228</v>
      </c>
      <c r="B99" s="182"/>
      <c r="C99" s="182"/>
      <c r="D99" s="182"/>
    </row>
    <row r="100" spans="1:4" ht="15.75">
      <c r="A100" s="187" t="s">
        <v>162</v>
      </c>
      <c r="B100" s="187"/>
      <c r="C100" s="187"/>
      <c r="D100" s="187"/>
    </row>
    <row r="101" spans="1:4" ht="15.75">
      <c r="A101" s="184" t="s">
        <v>180</v>
      </c>
      <c r="B101" s="185" t="s">
        <v>181</v>
      </c>
      <c r="C101" s="183">
        <v>211732</v>
      </c>
      <c r="D101" s="183">
        <v>0</v>
      </c>
    </row>
    <row r="102" spans="1:4" ht="15.75">
      <c r="A102" s="184" t="s">
        <v>184</v>
      </c>
      <c r="B102" s="185" t="s">
        <v>185</v>
      </c>
      <c r="C102" s="183">
        <v>208993</v>
      </c>
      <c r="D102" s="183">
        <v>0</v>
      </c>
    </row>
    <row r="103" spans="1:4" ht="15.75">
      <c r="A103" s="184" t="s">
        <v>207</v>
      </c>
      <c r="B103" s="185" t="s">
        <v>208</v>
      </c>
      <c r="C103" s="183">
        <v>2739</v>
      </c>
      <c r="D103" s="183">
        <v>0</v>
      </c>
    </row>
    <row r="104" spans="1:4" ht="15.75">
      <c r="A104" s="182" t="s">
        <v>188</v>
      </c>
      <c r="B104" s="182"/>
      <c r="C104" s="183">
        <v>211732</v>
      </c>
      <c r="D104" s="183">
        <v>0</v>
      </c>
    </row>
    <row r="105" spans="1:4" ht="15.75">
      <c r="A105" s="187" t="s">
        <v>211</v>
      </c>
      <c r="B105" s="187"/>
      <c r="C105" s="187"/>
      <c r="D105" s="187"/>
    </row>
    <row r="106" spans="1:4" ht="15.75">
      <c r="A106" s="184" t="s">
        <v>212</v>
      </c>
      <c r="B106" s="185" t="s">
        <v>213</v>
      </c>
      <c r="C106" s="183">
        <v>360403</v>
      </c>
      <c r="D106" s="183">
        <v>15593</v>
      </c>
    </row>
    <row r="107" spans="1:4" ht="15.75">
      <c r="A107" s="184" t="s">
        <v>214</v>
      </c>
      <c r="B107" s="185" t="s">
        <v>215</v>
      </c>
      <c r="C107" s="183">
        <v>1861</v>
      </c>
      <c r="D107" s="183">
        <v>1861</v>
      </c>
    </row>
    <row r="108" spans="1:4" ht="15.75">
      <c r="A108" s="184" t="s">
        <v>229</v>
      </c>
      <c r="B108" s="185" t="s">
        <v>230</v>
      </c>
      <c r="C108" s="183">
        <v>1861</v>
      </c>
      <c r="D108" s="183">
        <v>1861</v>
      </c>
    </row>
    <row r="109" spans="1:4" ht="15.75">
      <c r="A109" s="182" t="s">
        <v>218</v>
      </c>
      <c r="B109" s="182"/>
      <c r="C109" s="183">
        <v>362264</v>
      </c>
      <c r="D109" s="183">
        <v>17454</v>
      </c>
    </row>
    <row r="110" spans="1:4" ht="15.75">
      <c r="A110" s="184"/>
      <c r="B110" s="181"/>
      <c r="C110" s="183"/>
      <c r="D110" s="183"/>
    </row>
    <row r="111" spans="1:4" ht="31.5">
      <c r="A111" s="182" t="s">
        <v>231</v>
      </c>
      <c r="B111" s="182"/>
      <c r="C111" s="183">
        <v>573996</v>
      </c>
      <c r="D111" s="183">
        <v>17454</v>
      </c>
    </row>
    <row r="112" spans="1:4" ht="15.75">
      <c r="A112" s="184"/>
      <c r="B112" s="181"/>
      <c r="C112" s="183"/>
      <c r="D112" s="183"/>
    </row>
    <row r="113" spans="1:4" ht="15.75">
      <c r="A113" s="182" t="s">
        <v>232</v>
      </c>
      <c r="B113" s="182"/>
      <c r="C113" s="182"/>
      <c r="D113" s="182"/>
    </row>
    <row r="114" spans="1:4" ht="15.75">
      <c r="A114" s="187" t="s">
        <v>162</v>
      </c>
      <c r="B114" s="187"/>
      <c r="C114" s="187"/>
      <c r="D114" s="187"/>
    </row>
    <row r="115" spans="1:4" ht="15.75">
      <c r="A115" s="184" t="s">
        <v>180</v>
      </c>
      <c r="B115" s="185" t="s">
        <v>181</v>
      </c>
      <c r="C115" s="183">
        <v>29242</v>
      </c>
      <c r="D115" s="183">
        <v>0</v>
      </c>
    </row>
    <row r="116" spans="1:4" ht="15.75">
      <c r="A116" s="184" t="s">
        <v>184</v>
      </c>
      <c r="B116" s="185" t="s">
        <v>185</v>
      </c>
      <c r="C116" s="183">
        <v>6318</v>
      </c>
      <c r="D116" s="183">
        <v>0</v>
      </c>
    </row>
    <row r="117" spans="1:4" ht="15.75">
      <c r="A117" s="184" t="s">
        <v>233</v>
      </c>
      <c r="B117" s="185" t="s">
        <v>234</v>
      </c>
      <c r="C117" s="183">
        <v>3300</v>
      </c>
      <c r="D117" s="183">
        <v>0</v>
      </c>
    </row>
    <row r="118" spans="1:4" ht="31.5">
      <c r="A118" s="184" t="s">
        <v>209</v>
      </c>
      <c r="B118" s="185" t="s">
        <v>210</v>
      </c>
      <c r="C118" s="183">
        <v>19624</v>
      </c>
      <c r="D118" s="183">
        <v>0</v>
      </c>
    </row>
    <row r="119" spans="1:4" ht="15.75">
      <c r="A119" s="182" t="s">
        <v>188</v>
      </c>
      <c r="B119" s="182"/>
      <c r="C119" s="183">
        <v>29242</v>
      </c>
      <c r="D119" s="183">
        <v>0</v>
      </c>
    </row>
    <row r="120" spans="1:4" ht="15.75">
      <c r="A120" s="184"/>
      <c r="B120" s="181"/>
      <c r="C120" s="183"/>
      <c r="D120" s="183"/>
    </row>
    <row r="121" spans="1:4" ht="15.75">
      <c r="A121" s="182" t="s">
        <v>235</v>
      </c>
      <c r="B121" s="182"/>
      <c r="C121" s="183">
        <v>29242</v>
      </c>
      <c r="D121" s="183">
        <v>0</v>
      </c>
    </row>
    <row r="122" spans="1:4" ht="15.75">
      <c r="A122" s="184"/>
      <c r="B122" s="181"/>
      <c r="C122" s="183"/>
      <c r="D122" s="183"/>
    </row>
    <row r="123" spans="1:4" ht="31.5">
      <c r="A123" s="182" t="s">
        <v>236</v>
      </c>
      <c r="B123" s="182"/>
      <c r="C123" s="183">
        <v>770243</v>
      </c>
      <c r="D123" s="183">
        <v>55145</v>
      </c>
    </row>
    <row r="124" spans="1:4" ht="15.75">
      <c r="A124" s="184"/>
      <c r="B124" s="181"/>
      <c r="C124" s="183"/>
      <c r="D124" s="183"/>
    </row>
    <row r="125" spans="1:4" ht="15.75">
      <c r="A125" s="182" t="s">
        <v>237</v>
      </c>
      <c r="B125" s="182"/>
      <c r="C125" s="183">
        <v>1022879</v>
      </c>
      <c r="D125" s="183">
        <v>69484</v>
      </c>
    </row>
    <row r="126" spans="1:4" ht="15.75">
      <c r="A126" s="184"/>
      <c r="B126" s="181"/>
      <c r="C126" s="183"/>
      <c r="D126" s="183"/>
    </row>
    <row r="127" spans="1:4" ht="15.75">
      <c r="A127" s="182" t="s">
        <v>238</v>
      </c>
      <c r="B127" s="182"/>
      <c r="C127" s="182"/>
      <c r="D127" s="182"/>
    </row>
    <row r="128" spans="1:4" ht="15.75">
      <c r="A128" s="182" t="s">
        <v>1</v>
      </c>
      <c r="B128" s="182"/>
      <c r="C128" s="182"/>
      <c r="D128" s="182"/>
    </row>
    <row r="129" spans="1:4" ht="15.75">
      <c r="A129" s="182" t="s">
        <v>239</v>
      </c>
      <c r="B129" s="182"/>
      <c r="C129" s="182"/>
      <c r="D129" s="182"/>
    </row>
    <row r="130" spans="1:4" ht="15.75">
      <c r="A130" s="187" t="s">
        <v>162</v>
      </c>
      <c r="B130" s="187"/>
      <c r="C130" s="187"/>
      <c r="D130" s="187"/>
    </row>
    <row r="131" spans="1:4" ht="31.5">
      <c r="A131" s="184" t="s">
        <v>163</v>
      </c>
      <c r="B131" s="185" t="s">
        <v>71</v>
      </c>
      <c r="C131" s="183">
        <v>8134118</v>
      </c>
      <c r="D131" s="183">
        <v>1260427</v>
      </c>
    </row>
    <row r="132" spans="1:4" ht="31.5">
      <c r="A132" s="184" t="s">
        <v>164</v>
      </c>
      <c r="B132" s="185" t="s">
        <v>165</v>
      </c>
      <c r="C132" s="183">
        <v>8134118</v>
      </c>
      <c r="D132" s="183">
        <v>1260427</v>
      </c>
    </row>
    <row r="133" spans="1:4" ht="15.75">
      <c r="A133" s="184" t="s">
        <v>168</v>
      </c>
      <c r="B133" s="185" t="s">
        <v>169</v>
      </c>
      <c r="C133" s="183">
        <v>253707</v>
      </c>
      <c r="D133" s="183">
        <v>61032</v>
      </c>
    </row>
    <row r="134" spans="1:4" ht="31.5">
      <c r="A134" s="184" t="s">
        <v>191</v>
      </c>
      <c r="B134" s="185" t="s">
        <v>192</v>
      </c>
      <c r="C134" s="183">
        <v>253707</v>
      </c>
      <c r="D134" s="183">
        <v>0</v>
      </c>
    </row>
    <row r="135" spans="1:4" ht="15.75">
      <c r="A135" s="184" t="s">
        <v>193</v>
      </c>
      <c r="B135" s="185" t="s">
        <v>194</v>
      </c>
      <c r="C135" s="183">
        <v>0</v>
      </c>
      <c r="D135" s="183">
        <v>39061</v>
      </c>
    </row>
    <row r="136" spans="1:4" ht="15.75">
      <c r="A136" s="184" t="s">
        <v>195</v>
      </c>
      <c r="B136" s="185" t="s">
        <v>196</v>
      </c>
      <c r="C136" s="183">
        <v>0</v>
      </c>
      <c r="D136" s="183">
        <v>21971</v>
      </c>
    </row>
    <row r="137" spans="1:4" ht="15.75">
      <c r="A137" s="184" t="s">
        <v>172</v>
      </c>
      <c r="B137" s="185" t="s">
        <v>173</v>
      </c>
      <c r="C137" s="183">
        <v>1595227</v>
      </c>
      <c r="D137" s="183">
        <v>272709</v>
      </c>
    </row>
    <row r="138" spans="1:4" ht="31.5">
      <c r="A138" s="184" t="s">
        <v>174</v>
      </c>
      <c r="B138" s="185" t="s">
        <v>175</v>
      </c>
      <c r="C138" s="183">
        <v>858653</v>
      </c>
      <c r="D138" s="183">
        <v>143159</v>
      </c>
    </row>
    <row r="139" spans="1:4" ht="31.5">
      <c r="A139" s="184" t="s">
        <v>240</v>
      </c>
      <c r="B139" s="185" t="s">
        <v>241</v>
      </c>
      <c r="C139" s="183">
        <v>211499</v>
      </c>
      <c r="D139" s="183">
        <v>36362</v>
      </c>
    </row>
    <row r="140" spans="1:4" ht="15.75">
      <c r="A140" s="184" t="s">
        <v>176</v>
      </c>
      <c r="B140" s="185" t="s">
        <v>177</v>
      </c>
      <c r="C140" s="183">
        <v>349206</v>
      </c>
      <c r="D140" s="183">
        <v>61080</v>
      </c>
    </row>
    <row r="141" spans="1:4" ht="15.75">
      <c r="A141" s="184" t="s">
        <v>178</v>
      </c>
      <c r="B141" s="185" t="s">
        <v>179</v>
      </c>
      <c r="C141" s="183">
        <v>175869</v>
      </c>
      <c r="D141" s="183">
        <v>32108</v>
      </c>
    </row>
    <row r="142" spans="1:4" ht="15.75">
      <c r="A142" s="184" t="s">
        <v>180</v>
      </c>
      <c r="B142" s="185" t="s">
        <v>181</v>
      </c>
      <c r="C142" s="183">
        <v>2837085</v>
      </c>
      <c r="D142" s="183">
        <v>298851</v>
      </c>
    </row>
    <row r="143" spans="1:4" ht="15.75">
      <c r="A143" s="184" t="s">
        <v>223</v>
      </c>
      <c r="B143" s="185" t="s">
        <v>224</v>
      </c>
      <c r="C143" s="183">
        <v>730000</v>
      </c>
      <c r="D143" s="183">
        <v>105302</v>
      </c>
    </row>
    <row r="144" spans="1:4" ht="15.75">
      <c r="A144" s="184" t="s">
        <v>225</v>
      </c>
      <c r="B144" s="185" t="s">
        <v>226</v>
      </c>
      <c r="C144" s="183">
        <v>40000</v>
      </c>
      <c r="D144" s="183">
        <v>39063</v>
      </c>
    </row>
    <row r="145" spans="1:4" ht="15.75">
      <c r="A145" s="184" t="s">
        <v>242</v>
      </c>
      <c r="B145" s="185" t="s">
        <v>243</v>
      </c>
      <c r="C145" s="183">
        <v>0</v>
      </c>
      <c r="D145" s="183">
        <v>1016</v>
      </c>
    </row>
    <row r="146" spans="1:4" ht="15.75">
      <c r="A146" s="184" t="s">
        <v>182</v>
      </c>
      <c r="B146" s="185" t="s">
        <v>183</v>
      </c>
      <c r="C146" s="183">
        <v>242553</v>
      </c>
      <c r="D146" s="183">
        <v>2438</v>
      </c>
    </row>
    <row r="147" spans="1:4" ht="15.75">
      <c r="A147" s="184" t="s">
        <v>205</v>
      </c>
      <c r="B147" s="185" t="s">
        <v>206</v>
      </c>
      <c r="C147" s="183">
        <v>880000</v>
      </c>
      <c r="D147" s="183">
        <v>139208</v>
      </c>
    </row>
    <row r="148" spans="1:4" ht="15.75">
      <c r="A148" s="184" t="s">
        <v>184</v>
      </c>
      <c r="B148" s="185" t="s">
        <v>185</v>
      </c>
      <c r="C148" s="183">
        <v>160000</v>
      </c>
      <c r="D148" s="183">
        <v>8121</v>
      </c>
    </row>
    <row r="149" spans="1:4" ht="15.75">
      <c r="A149" s="184" t="s">
        <v>207</v>
      </c>
      <c r="B149" s="185" t="s">
        <v>208</v>
      </c>
      <c r="C149" s="183">
        <v>100000</v>
      </c>
      <c r="D149" s="183">
        <v>0</v>
      </c>
    </row>
    <row r="150" spans="1:4" ht="15.75">
      <c r="A150" s="184" t="s">
        <v>186</v>
      </c>
      <c r="B150" s="185" t="s">
        <v>187</v>
      </c>
      <c r="C150" s="183">
        <v>0</v>
      </c>
      <c r="D150" s="183">
        <v>350</v>
      </c>
    </row>
    <row r="151" spans="1:4" ht="15.75">
      <c r="A151" s="184" t="s">
        <v>233</v>
      </c>
      <c r="B151" s="185" t="s">
        <v>234</v>
      </c>
      <c r="C151" s="183">
        <v>0</v>
      </c>
      <c r="D151" s="183">
        <v>3353</v>
      </c>
    </row>
    <row r="152" spans="1:4" ht="31.5">
      <c r="A152" s="184" t="s">
        <v>209</v>
      </c>
      <c r="B152" s="185" t="s">
        <v>210</v>
      </c>
      <c r="C152" s="183">
        <v>684532</v>
      </c>
      <c r="D152" s="183">
        <v>0</v>
      </c>
    </row>
    <row r="153" spans="1:4" ht="15.75">
      <c r="A153" s="184" t="s">
        <v>258</v>
      </c>
      <c r="B153" s="185" t="s">
        <v>259</v>
      </c>
      <c r="C153" s="183">
        <v>12000</v>
      </c>
      <c r="D153" s="183">
        <v>84</v>
      </c>
    </row>
    <row r="154" spans="1:4" ht="31.5">
      <c r="A154" s="184" t="s">
        <v>260</v>
      </c>
      <c r="B154" s="185" t="s">
        <v>261</v>
      </c>
      <c r="C154" s="183">
        <v>0</v>
      </c>
      <c r="D154" s="183">
        <v>84</v>
      </c>
    </row>
    <row r="155" spans="1:4" ht="31.5">
      <c r="A155" s="184" t="s">
        <v>262</v>
      </c>
      <c r="B155" s="185" t="s">
        <v>263</v>
      </c>
      <c r="C155" s="183">
        <v>12000</v>
      </c>
      <c r="D155" s="183">
        <v>0</v>
      </c>
    </row>
    <row r="156" spans="1:4" ht="15.75">
      <c r="A156" s="182" t="s">
        <v>188</v>
      </c>
      <c r="B156" s="182"/>
      <c r="C156" s="183">
        <v>12832137</v>
      </c>
      <c r="D156" s="183">
        <v>1893103</v>
      </c>
    </row>
    <row r="157" spans="1:4" ht="15.75">
      <c r="A157" s="187" t="s">
        <v>211</v>
      </c>
      <c r="B157" s="187"/>
      <c r="C157" s="187"/>
      <c r="D157" s="187"/>
    </row>
    <row r="158" spans="1:4" ht="15.75">
      <c r="A158" s="184" t="s">
        <v>212</v>
      </c>
      <c r="B158" s="185" t="s">
        <v>213</v>
      </c>
      <c r="C158" s="183">
        <v>139296</v>
      </c>
      <c r="D158" s="183">
        <v>0</v>
      </c>
    </row>
    <row r="159" spans="1:4" ht="15.75">
      <c r="A159" s="184" t="s">
        <v>214</v>
      </c>
      <c r="B159" s="185" t="s">
        <v>215</v>
      </c>
      <c r="C159" s="183">
        <v>76364</v>
      </c>
      <c r="D159" s="183">
        <v>0</v>
      </c>
    </row>
    <row r="160" spans="1:4" ht="15.75">
      <c r="A160" s="184" t="s">
        <v>216</v>
      </c>
      <c r="B160" s="185" t="s">
        <v>217</v>
      </c>
      <c r="C160" s="183">
        <v>71154</v>
      </c>
      <c r="D160" s="183">
        <v>0</v>
      </c>
    </row>
    <row r="161" spans="1:4" ht="15.75">
      <c r="A161" s="184" t="s">
        <v>277</v>
      </c>
      <c r="B161" s="185" t="s">
        <v>278</v>
      </c>
      <c r="C161" s="183">
        <v>5210</v>
      </c>
      <c r="D161" s="183">
        <v>0</v>
      </c>
    </row>
    <row r="162" spans="1:4" ht="15.75">
      <c r="A162" s="182" t="s">
        <v>218</v>
      </c>
      <c r="B162" s="182"/>
      <c r="C162" s="183">
        <v>215660</v>
      </c>
      <c r="D162" s="183">
        <v>0</v>
      </c>
    </row>
    <row r="163" spans="1:4" ht="15.75">
      <c r="A163" s="184"/>
      <c r="B163" s="181"/>
      <c r="C163" s="183"/>
      <c r="D163" s="183"/>
    </row>
    <row r="164" spans="1:4" ht="15.75">
      <c r="A164" s="182" t="s">
        <v>244</v>
      </c>
      <c r="B164" s="182"/>
      <c r="C164" s="183">
        <v>13047797</v>
      </c>
      <c r="D164" s="183">
        <v>1893103</v>
      </c>
    </row>
    <row r="165" spans="1:4" ht="15.75">
      <c r="A165" s="184"/>
      <c r="B165" s="181"/>
      <c r="C165" s="183"/>
      <c r="D165" s="183"/>
    </row>
    <row r="166" spans="1:4" ht="15.75">
      <c r="A166" s="182" t="s">
        <v>245</v>
      </c>
      <c r="B166" s="182"/>
      <c r="C166" s="182"/>
      <c r="D166" s="182"/>
    </row>
    <row r="167" spans="1:4" ht="15.75">
      <c r="A167" s="187" t="s">
        <v>162</v>
      </c>
      <c r="B167" s="187"/>
      <c r="C167" s="187"/>
      <c r="D167" s="187"/>
    </row>
    <row r="168" spans="1:4" ht="31.5">
      <c r="A168" s="184" t="s">
        <v>163</v>
      </c>
      <c r="B168" s="185" t="s">
        <v>71</v>
      </c>
      <c r="C168" s="183">
        <v>170290</v>
      </c>
      <c r="D168" s="183">
        <v>26749</v>
      </c>
    </row>
    <row r="169" spans="1:4" ht="31.5">
      <c r="A169" s="184" t="s">
        <v>164</v>
      </c>
      <c r="B169" s="185" t="s">
        <v>165</v>
      </c>
      <c r="C169" s="183">
        <v>170290</v>
      </c>
      <c r="D169" s="183">
        <v>26749</v>
      </c>
    </row>
    <row r="170" spans="1:4" ht="15.75">
      <c r="A170" s="184" t="s">
        <v>168</v>
      </c>
      <c r="B170" s="185" t="s">
        <v>169</v>
      </c>
      <c r="C170" s="183">
        <v>10106</v>
      </c>
      <c r="D170" s="183">
        <v>1418</v>
      </c>
    </row>
    <row r="171" spans="1:4" ht="31.5">
      <c r="A171" s="184" t="s">
        <v>191</v>
      </c>
      <c r="B171" s="185" t="s">
        <v>192</v>
      </c>
      <c r="C171" s="183">
        <v>9044</v>
      </c>
      <c r="D171" s="183">
        <v>678</v>
      </c>
    </row>
    <row r="172" spans="1:4" ht="15.75">
      <c r="A172" s="184" t="s">
        <v>195</v>
      </c>
      <c r="B172" s="185" t="s">
        <v>196</v>
      </c>
      <c r="C172" s="183">
        <v>1062</v>
      </c>
      <c r="D172" s="183">
        <v>740</v>
      </c>
    </row>
    <row r="173" spans="1:4" ht="15.75">
      <c r="A173" s="184" t="s">
        <v>172</v>
      </c>
      <c r="B173" s="185" t="s">
        <v>173</v>
      </c>
      <c r="C173" s="183">
        <v>40456</v>
      </c>
      <c r="D173" s="183">
        <v>6611</v>
      </c>
    </row>
    <row r="174" spans="1:4" ht="31.5">
      <c r="A174" s="184" t="s">
        <v>174</v>
      </c>
      <c r="B174" s="185" t="s">
        <v>175</v>
      </c>
      <c r="C174" s="183">
        <v>19448</v>
      </c>
      <c r="D174" s="183">
        <v>3138</v>
      </c>
    </row>
    <row r="175" spans="1:4" ht="31.5">
      <c r="A175" s="184" t="s">
        <v>240</v>
      </c>
      <c r="B175" s="185" t="s">
        <v>241</v>
      </c>
      <c r="C175" s="183">
        <v>7322</v>
      </c>
      <c r="D175" s="183">
        <v>1181</v>
      </c>
    </row>
    <row r="176" spans="1:4" ht="15.75">
      <c r="A176" s="184" t="s">
        <v>176</v>
      </c>
      <c r="B176" s="185" t="s">
        <v>177</v>
      </c>
      <c r="C176" s="183">
        <v>8917</v>
      </c>
      <c r="D176" s="183">
        <v>1523</v>
      </c>
    </row>
    <row r="177" spans="1:4" ht="15.75">
      <c r="A177" s="184" t="s">
        <v>178</v>
      </c>
      <c r="B177" s="185" t="s">
        <v>179</v>
      </c>
      <c r="C177" s="183">
        <v>4769</v>
      </c>
      <c r="D177" s="183">
        <v>769</v>
      </c>
    </row>
    <row r="178" spans="1:4" ht="15.75">
      <c r="A178" s="184" t="s">
        <v>180</v>
      </c>
      <c r="B178" s="185" t="s">
        <v>181</v>
      </c>
      <c r="C178" s="183">
        <v>174039</v>
      </c>
      <c r="D178" s="183">
        <v>3265</v>
      </c>
    </row>
    <row r="179" spans="1:4" ht="15.75">
      <c r="A179" s="184" t="s">
        <v>223</v>
      </c>
      <c r="B179" s="185" t="s">
        <v>224</v>
      </c>
      <c r="C179" s="183">
        <v>0</v>
      </c>
      <c r="D179" s="183">
        <v>2879</v>
      </c>
    </row>
    <row r="180" spans="1:4" ht="15.75">
      <c r="A180" s="184" t="s">
        <v>250</v>
      </c>
      <c r="B180" s="185" t="s">
        <v>251</v>
      </c>
      <c r="C180" s="183">
        <v>0</v>
      </c>
      <c r="D180" s="183">
        <v>234</v>
      </c>
    </row>
    <row r="181" spans="1:4" ht="15.75">
      <c r="A181" s="184" t="s">
        <v>184</v>
      </c>
      <c r="B181" s="185" t="s">
        <v>185</v>
      </c>
      <c r="C181" s="183">
        <v>0</v>
      </c>
      <c r="D181" s="183">
        <v>152</v>
      </c>
    </row>
    <row r="182" spans="1:4" ht="31.5">
      <c r="A182" s="184" t="s">
        <v>209</v>
      </c>
      <c r="B182" s="185" t="s">
        <v>210</v>
      </c>
      <c r="C182" s="183">
        <v>174039</v>
      </c>
      <c r="D182" s="183">
        <v>0</v>
      </c>
    </row>
    <row r="183" spans="1:4" ht="15.75">
      <c r="A183" s="182" t="s">
        <v>188</v>
      </c>
      <c r="B183" s="182"/>
      <c r="C183" s="183">
        <v>394891</v>
      </c>
      <c r="D183" s="183">
        <v>38043</v>
      </c>
    </row>
    <row r="184" spans="1:4" ht="15.75">
      <c r="A184" s="184"/>
      <c r="B184" s="181"/>
      <c r="C184" s="183"/>
      <c r="D184" s="183"/>
    </row>
    <row r="185" spans="1:4" ht="15.75">
      <c r="A185" s="182" t="s">
        <v>248</v>
      </c>
      <c r="B185" s="182"/>
      <c r="C185" s="183">
        <v>394891</v>
      </c>
      <c r="D185" s="183">
        <v>38043</v>
      </c>
    </row>
    <row r="186" spans="1:4" ht="15.75">
      <c r="A186" s="184"/>
      <c r="B186" s="181"/>
      <c r="C186" s="183"/>
      <c r="D186" s="183"/>
    </row>
    <row r="187" spans="1:4" ht="15.75">
      <c r="A187" s="182" t="s">
        <v>249</v>
      </c>
      <c r="B187" s="182"/>
      <c r="C187" s="182"/>
      <c r="D187" s="182"/>
    </row>
    <row r="188" spans="1:4" ht="15.75">
      <c r="A188" s="187" t="s">
        <v>162</v>
      </c>
      <c r="B188" s="187"/>
      <c r="C188" s="187"/>
      <c r="D188" s="187"/>
    </row>
    <row r="189" spans="1:4" ht="31.5">
      <c r="A189" s="184" t="s">
        <v>163</v>
      </c>
      <c r="B189" s="185" t="s">
        <v>71</v>
      </c>
      <c r="C189" s="183">
        <v>17948519</v>
      </c>
      <c r="D189" s="183">
        <v>2924883</v>
      </c>
    </row>
    <row r="190" spans="1:4" ht="31.5">
      <c r="A190" s="184" t="s">
        <v>164</v>
      </c>
      <c r="B190" s="185" t="s">
        <v>165</v>
      </c>
      <c r="C190" s="183">
        <v>17948519</v>
      </c>
      <c r="D190" s="183">
        <v>2924883</v>
      </c>
    </row>
    <row r="191" spans="1:4" ht="15.75">
      <c r="A191" s="184" t="s">
        <v>168</v>
      </c>
      <c r="B191" s="185" t="s">
        <v>169</v>
      </c>
      <c r="C191" s="183">
        <v>0</v>
      </c>
      <c r="D191" s="183">
        <v>213038</v>
      </c>
    </row>
    <row r="192" spans="1:4" ht="15.75">
      <c r="A192" s="184" t="s">
        <v>203</v>
      </c>
      <c r="B192" s="185" t="s">
        <v>204</v>
      </c>
      <c r="C192" s="183">
        <v>0</v>
      </c>
      <c r="D192" s="183">
        <v>16270</v>
      </c>
    </row>
    <row r="193" spans="1:4" ht="31.5">
      <c r="A193" s="184" t="s">
        <v>191</v>
      </c>
      <c r="B193" s="185" t="s">
        <v>192</v>
      </c>
      <c r="C193" s="183">
        <v>0</v>
      </c>
      <c r="D193" s="183">
        <v>60408</v>
      </c>
    </row>
    <row r="194" spans="1:4" ht="15.75">
      <c r="A194" s="184" t="s">
        <v>193</v>
      </c>
      <c r="B194" s="185" t="s">
        <v>194</v>
      </c>
      <c r="C194" s="183">
        <v>0</v>
      </c>
      <c r="D194" s="183">
        <v>89107</v>
      </c>
    </row>
    <row r="195" spans="1:4" ht="15.75">
      <c r="A195" s="184" t="s">
        <v>195</v>
      </c>
      <c r="B195" s="185" t="s">
        <v>196</v>
      </c>
      <c r="C195" s="183">
        <v>0</v>
      </c>
      <c r="D195" s="183">
        <v>47253</v>
      </c>
    </row>
    <row r="196" spans="1:4" ht="15.75">
      <c r="A196" s="184" t="s">
        <v>172</v>
      </c>
      <c r="B196" s="185" t="s">
        <v>173</v>
      </c>
      <c r="C196" s="183">
        <v>3879461</v>
      </c>
      <c r="D196" s="183">
        <v>656898</v>
      </c>
    </row>
    <row r="197" spans="1:4" ht="31.5">
      <c r="A197" s="184" t="s">
        <v>174</v>
      </c>
      <c r="B197" s="185" t="s">
        <v>175</v>
      </c>
      <c r="C197" s="183">
        <v>1974562</v>
      </c>
      <c r="D197" s="183">
        <v>333937</v>
      </c>
    </row>
    <row r="198" spans="1:4" ht="31.5">
      <c r="A198" s="184" t="s">
        <v>240</v>
      </c>
      <c r="B198" s="185" t="s">
        <v>241</v>
      </c>
      <c r="C198" s="183">
        <v>641928</v>
      </c>
      <c r="D198" s="183">
        <v>107385</v>
      </c>
    </row>
    <row r="199" spans="1:4" ht="15.75">
      <c r="A199" s="184" t="s">
        <v>176</v>
      </c>
      <c r="B199" s="185" t="s">
        <v>177</v>
      </c>
      <c r="C199" s="183">
        <v>827608</v>
      </c>
      <c r="D199" s="183">
        <v>141333</v>
      </c>
    </row>
    <row r="200" spans="1:4" ht="15.75">
      <c r="A200" s="184" t="s">
        <v>178</v>
      </c>
      <c r="B200" s="185" t="s">
        <v>179</v>
      </c>
      <c r="C200" s="183">
        <v>435363</v>
      </c>
      <c r="D200" s="183">
        <v>74243</v>
      </c>
    </row>
    <row r="201" spans="1:4" ht="15.75">
      <c r="A201" s="184" t="s">
        <v>180</v>
      </c>
      <c r="B201" s="185" t="s">
        <v>181</v>
      </c>
      <c r="C201" s="183">
        <v>4047933</v>
      </c>
      <c r="D201" s="183">
        <v>909307</v>
      </c>
    </row>
    <row r="202" spans="1:4" ht="15.75">
      <c r="A202" s="184" t="s">
        <v>223</v>
      </c>
      <c r="B202" s="185" t="s">
        <v>224</v>
      </c>
      <c r="C202" s="183">
        <v>0</v>
      </c>
      <c r="D202" s="183">
        <v>60622</v>
      </c>
    </row>
    <row r="203" spans="1:4" ht="15.75">
      <c r="A203" s="184" t="s">
        <v>250</v>
      </c>
      <c r="B203" s="185" t="s">
        <v>251</v>
      </c>
      <c r="C203" s="183">
        <v>0</v>
      </c>
      <c r="D203" s="183">
        <v>21802</v>
      </c>
    </row>
    <row r="204" spans="1:4" ht="15.75">
      <c r="A204" s="184" t="s">
        <v>225</v>
      </c>
      <c r="B204" s="185" t="s">
        <v>226</v>
      </c>
      <c r="C204" s="183">
        <v>0</v>
      </c>
      <c r="D204" s="183">
        <v>5440</v>
      </c>
    </row>
    <row r="205" spans="1:4" ht="15.75">
      <c r="A205" s="184" t="s">
        <v>242</v>
      </c>
      <c r="B205" s="185" t="s">
        <v>243</v>
      </c>
      <c r="C205" s="183">
        <v>0</v>
      </c>
      <c r="D205" s="183">
        <v>5609</v>
      </c>
    </row>
    <row r="206" spans="1:4" ht="15.75">
      <c r="A206" s="184" t="s">
        <v>182</v>
      </c>
      <c r="B206" s="185" t="s">
        <v>183</v>
      </c>
      <c r="C206" s="183">
        <v>0</v>
      </c>
      <c r="D206" s="183">
        <v>173275</v>
      </c>
    </row>
    <row r="207" spans="1:4" ht="15.75">
      <c r="A207" s="184" t="s">
        <v>205</v>
      </c>
      <c r="B207" s="185" t="s">
        <v>206</v>
      </c>
      <c r="C207" s="183">
        <v>0</v>
      </c>
      <c r="D207" s="183">
        <v>416366</v>
      </c>
    </row>
    <row r="208" spans="1:4" ht="15.75">
      <c r="A208" s="184" t="s">
        <v>184</v>
      </c>
      <c r="B208" s="185" t="s">
        <v>185</v>
      </c>
      <c r="C208" s="183">
        <v>0</v>
      </c>
      <c r="D208" s="183">
        <v>148925</v>
      </c>
    </row>
    <row r="209" spans="1:4" ht="15.75">
      <c r="A209" s="184" t="s">
        <v>207</v>
      </c>
      <c r="B209" s="185" t="s">
        <v>208</v>
      </c>
      <c r="C209" s="183">
        <v>0</v>
      </c>
      <c r="D209" s="183">
        <v>57848</v>
      </c>
    </row>
    <row r="210" spans="1:4" ht="15.75">
      <c r="A210" s="184" t="s">
        <v>186</v>
      </c>
      <c r="B210" s="185" t="s">
        <v>187</v>
      </c>
      <c r="C210" s="183">
        <v>0</v>
      </c>
      <c r="D210" s="183">
        <v>5078</v>
      </c>
    </row>
    <row r="211" spans="1:4" ht="15.75">
      <c r="A211" s="184" t="s">
        <v>252</v>
      </c>
      <c r="B211" s="185" t="s">
        <v>253</v>
      </c>
      <c r="C211" s="183">
        <v>0</v>
      </c>
      <c r="D211" s="183">
        <v>4798</v>
      </c>
    </row>
    <row r="212" spans="1:4" ht="15.75">
      <c r="A212" s="184" t="s">
        <v>233</v>
      </c>
      <c r="B212" s="185" t="s">
        <v>234</v>
      </c>
      <c r="C212" s="183">
        <v>0</v>
      </c>
      <c r="D212" s="183">
        <v>6145</v>
      </c>
    </row>
    <row r="213" spans="1:4" ht="31.5">
      <c r="A213" s="184" t="s">
        <v>256</v>
      </c>
      <c r="B213" s="185" t="s">
        <v>257</v>
      </c>
      <c r="C213" s="183">
        <v>0</v>
      </c>
      <c r="D213" s="183">
        <v>3399</v>
      </c>
    </row>
    <row r="214" spans="1:4" ht="31.5">
      <c r="A214" s="184" t="s">
        <v>209</v>
      </c>
      <c r="B214" s="185" t="s">
        <v>210</v>
      </c>
      <c r="C214" s="183">
        <v>4047933</v>
      </c>
      <c r="D214" s="183">
        <v>0</v>
      </c>
    </row>
    <row r="215" spans="1:4" ht="15.75">
      <c r="A215" s="184" t="s">
        <v>258</v>
      </c>
      <c r="B215" s="185" t="s">
        <v>259</v>
      </c>
      <c r="C215" s="183">
        <v>0</v>
      </c>
      <c r="D215" s="183">
        <v>35339</v>
      </c>
    </row>
    <row r="216" spans="1:4" ht="31.5">
      <c r="A216" s="184" t="s">
        <v>260</v>
      </c>
      <c r="B216" s="185" t="s">
        <v>261</v>
      </c>
      <c r="C216" s="183">
        <v>0</v>
      </c>
      <c r="D216" s="183">
        <v>50</v>
      </c>
    </row>
    <row r="217" spans="1:4" ht="31.5">
      <c r="A217" s="184" t="s">
        <v>262</v>
      </c>
      <c r="B217" s="185" t="s">
        <v>263</v>
      </c>
      <c r="C217" s="183">
        <v>0</v>
      </c>
      <c r="D217" s="183">
        <v>35289</v>
      </c>
    </row>
    <row r="218" spans="1:4" ht="15.75">
      <c r="A218" s="184" t="s">
        <v>264</v>
      </c>
      <c r="B218" s="185" t="s">
        <v>119</v>
      </c>
      <c r="C218" s="183">
        <v>455456</v>
      </c>
      <c r="D218" s="183">
        <v>50078</v>
      </c>
    </row>
    <row r="219" spans="1:4" ht="15.75">
      <c r="A219" s="184" t="s">
        <v>265</v>
      </c>
      <c r="B219" s="185" t="s">
        <v>266</v>
      </c>
      <c r="C219" s="183">
        <v>0</v>
      </c>
      <c r="D219" s="183">
        <v>470</v>
      </c>
    </row>
    <row r="220" spans="1:4" ht="15.75">
      <c r="A220" s="184" t="s">
        <v>267</v>
      </c>
      <c r="B220" s="185" t="s">
        <v>268</v>
      </c>
      <c r="C220" s="183">
        <v>0</v>
      </c>
      <c r="D220" s="183">
        <v>470</v>
      </c>
    </row>
    <row r="221" spans="1:4" ht="15.75">
      <c r="A221" s="182" t="s">
        <v>188</v>
      </c>
      <c r="B221" s="182"/>
      <c r="C221" s="183">
        <v>26331369</v>
      </c>
      <c r="D221" s="183">
        <v>4790013</v>
      </c>
    </row>
    <row r="222" spans="1:4" ht="15.75">
      <c r="A222" s="187" t="s">
        <v>269</v>
      </c>
      <c r="B222" s="187"/>
      <c r="C222" s="187"/>
      <c r="D222" s="187"/>
    </row>
    <row r="223" spans="1:4" ht="15.75">
      <c r="A223" s="184" t="s">
        <v>270</v>
      </c>
      <c r="B223" s="185" t="s">
        <v>271</v>
      </c>
      <c r="C223" s="183">
        <v>1156058</v>
      </c>
      <c r="D223" s="183">
        <v>255992</v>
      </c>
    </row>
    <row r="224" spans="1:4" ht="15.75">
      <c r="A224" s="184" t="s">
        <v>272</v>
      </c>
      <c r="B224" s="185" t="s">
        <v>273</v>
      </c>
      <c r="C224" s="183">
        <v>1156058</v>
      </c>
      <c r="D224" s="183">
        <v>255992</v>
      </c>
    </row>
    <row r="225" spans="1:4" ht="15.75">
      <c r="A225" s="182" t="s">
        <v>274</v>
      </c>
      <c r="B225" s="182"/>
      <c r="C225" s="183">
        <v>1156058</v>
      </c>
      <c r="D225" s="183">
        <v>255992</v>
      </c>
    </row>
    <row r="226" spans="1:4" ht="15.75">
      <c r="A226" s="187" t="s">
        <v>211</v>
      </c>
      <c r="B226" s="187"/>
      <c r="C226" s="187"/>
      <c r="D226" s="187"/>
    </row>
    <row r="227" spans="1:4" ht="15.75">
      <c r="A227" s="184" t="s">
        <v>212</v>
      </c>
      <c r="B227" s="185" t="s">
        <v>213</v>
      </c>
      <c r="C227" s="183">
        <v>297275</v>
      </c>
      <c r="D227" s="183">
        <v>0</v>
      </c>
    </row>
    <row r="228" spans="1:4" ht="15.75">
      <c r="A228" s="184" t="s">
        <v>214</v>
      </c>
      <c r="B228" s="185" t="s">
        <v>215</v>
      </c>
      <c r="C228" s="183">
        <v>105992</v>
      </c>
      <c r="D228" s="183">
        <v>105992</v>
      </c>
    </row>
    <row r="229" spans="1:4" ht="15.75">
      <c r="A229" s="184" t="s">
        <v>275</v>
      </c>
      <c r="B229" s="185" t="s">
        <v>276</v>
      </c>
      <c r="C229" s="183">
        <v>75068</v>
      </c>
      <c r="D229" s="183">
        <v>75068</v>
      </c>
    </row>
    <row r="230" spans="1:4" ht="15.75">
      <c r="A230" s="184" t="s">
        <v>216</v>
      </c>
      <c r="B230" s="185" t="s">
        <v>217</v>
      </c>
      <c r="C230" s="183">
        <v>25884</v>
      </c>
      <c r="D230" s="183">
        <v>25884</v>
      </c>
    </row>
    <row r="231" spans="1:4" ht="15.75">
      <c r="A231" s="184" t="s">
        <v>277</v>
      </c>
      <c r="B231" s="185" t="s">
        <v>278</v>
      </c>
      <c r="C231" s="183">
        <v>5040</v>
      </c>
      <c r="D231" s="183">
        <v>5040</v>
      </c>
    </row>
    <row r="232" spans="1:4" ht="15.75">
      <c r="A232" s="182" t="s">
        <v>218</v>
      </c>
      <c r="B232" s="182"/>
      <c r="C232" s="183">
        <v>403267</v>
      </c>
      <c r="D232" s="183">
        <v>105992</v>
      </c>
    </row>
    <row r="233" spans="1:4" ht="15.75">
      <c r="A233" s="184"/>
      <c r="B233" s="181"/>
      <c r="C233" s="183"/>
      <c r="D233" s="183"/>
    </row>
    <row r="234" spans="1:4" ht="31.5">
      <c r="A234" s="182" t="s">
        <v>283</v>
      </c>
      <c r="B234" s="182"/>
      <c r="C234" s="183">
        <v>27890694</v>
      </c>
      <c r="D234" s="183">
        <v>5151997</v>
      </c>
    </row>
    <row r="235" spans="1:4" ht="15.75">
      <c r="A235" s="184"/>
      <c r="B235" s="181"/>
      <c r="C235" s="183"/>
      <c r="D235" s="183"/>
    </row>
    <row r="236" spans="1:4" ht="15.75">
      <c r="A236" s="182" t="s">
        <v>284</v>
      </c>
      <c r="B236" s="182"/>
      <c r="C236" s="182"/>
      <c r="D236" s="182"/>
    </row>
    <row r="237" spans="1:4" ht="15.75">
      <c r="A237" s="187" t="s">
        <v>162</v>
      </c>
      <c r="B237" s="187"/>
      <c r="C237" s="187"/>
      <c r="D237" s="187"/>
    </row>
    <row r="238" spans="1:4" ht="31.5">
      <c r="A238" s="184" t="s">
        <v>163</v>
      </c>
      <c r="B238" s="185" t="s">
        <v>71</v>
      </c>
      <c r="C238" s="183">
        <v>1080000</v>
      </c>
      <c r="D238" s="183">
        <v>130811</v>
      </c>
    </row>
    <row r="239" spans="1:4" ht="31.5">
      <c r="A239" s="184" t="s">
        <v>164</v>
      </c>
      <c r="B239" s="185" t="s">
        <v>165</v>
      </c>
      <c r="C239" s="183">
        <v>1080000</v>
      </c>
      <c r="D239" s="183">
        <v>130811</v>
      </c>
    </row>
    <row r="240" spans="1:4" ht="15.75">
      <c r="A240" s="184" t="s">
        <v>168</v>
      </c>
      <c r="B240" s="185" t="s">
        <v>169</v>
      </c>
      <c r="C240" s="183">
        <v>41200</v>
      </c>
      <c r="D240" s="183">
        <v>3256</v>
      </c>
    </row>
    <row r="241" spans="1:4" ht="15.75">
      <c r="A241" s="184" t="s">
        <v>203</v>
      </c>
      <c r="B241" s="185" t="s">
        <v>204</v>
      </c>
      <c r="C241" s="183">
        <v>0</v>
      </c>
      <c r="D241" s="183">
        <v>217</v>
      </c>
    </row>
    <row r="242" spans="1:4" ht="31.5">
      <c r="A242" s="184" t="s">
        <v>191</v>
      </c>
      <c r="B242" s="185" t="s">
        <v>192</v>
      </c>
      <c r="C242" s="183">
        <v>37700</v>
      </c>
      <c r="D242" s="183">
        <v>0</v>
      </c>
    </row>
    <row r="243" spans="1:4" ht="15.75">
      <c r="A243" s="184" t="s">
        <v>195</v>
      </c>
      <c r="B243" s="185" t="s">
        <v>196</v>
      </c>
      <c r="C243" s="183">
        <v>3500</v>
      </c>
      <c r="D243" s="183">
        <v>3039</v>
      </c>
    </row>
    <row r="244" spans="1:4" ht="15.75">
      <c r="A244" s="184" t="s">
        <v>172</v>
      </c>
      <c r="B244" s="185" t="s">
        <v>173</v>
      </c>
      <c r="C244" s="183">
        <v>246600</v>
      </c>
      <c r="D244" s="183">
        <v>29734</v>
      </c>
    </row>
    <row r="245" spans="1:4" ht="31.5">
      <c r="A245" s="184" t="s">
        <v>174</v>
      </c>
      <c r="B245" s="185" t="s">
        <v>175</v>
      </c>
      <c r="C245" s="183">
        <v>126800</v>
      </c>
      <c r="D245" s="183">
        <v>15214</v>
      </c>
    </row>
    <row r="246" spans="1:4" ht="31.5">
      <c r="A246" s="184" t="s">
        <v>240</v>
      </c>
      <c r="B246" s="185" t="s">
        <v>241</v>
      </c>
      <c r="C246" s="183">
        <v>40600</v>
      </c>
      <c r="D246" s="183">
        <v>4946</v>
      </c>
    </row>
    <row r="247" spans="1:4" ht="15.75">
      <c r="A247" s="184" t="s">
        <v>176</v>
      </c>
      <c r="B247" s="185" t="s">
        <v>177</v>
      </c>
      <c r="C247" s="183">
        <v>52000</v>
      </c>
      <c r="D247" s="183">
        <v>6365</v>
      </c>
    </row>
    <row r="248" spans="1:4" ht="15.75">
      <c r="A248" s="184" t="s">
        <v>178</v>
      </c>
      <c r="B248" s="185" t="s">
        <v>179</v>
      </c>
      <c r="C248" s="183">
        <v>27200</v>
      </c>
      <c r="D248" s="183">
        <v>3209</v>
      </c>
    </row>
    <row r="249" spans="1:4" ht="15.75">
      <c r="A249" s="184" t="s">
        <v>180</v>
      </c>
      <c r="B249" s="185" t="s">
        <v>181</v>
      </c>
      <c r="C249" s="183">
        <v>200186</v>
      </c>
      <c r="D249" s="183">
        <v>33261</v>
      </c>
    </row>
    <row r="250" spans="1:4" ht="15.75">
      <c r="A250" s="184" t="s">
        <v>223</v>
      </c>
      <c r="B250" s="185" t="s">
        <v>224</v>
      </c>
      <c r="C250" s="183">
        <v>3000</v>
      </c>
      <c r="D250" s="183">
        <v>26</v>
      </c>
    </row>
    <row r="251" spans="1:4" ht="15.75">
      <c r="A251" s="184" t="s">
        <v>250</v>
      </c>
      <c r="B251" s="185" t="s">
        <v>251</v>
      </c>
      <c r="C251" s="183">
        <v>1200</v>
      </c>
      <c r="D251" s="183">
        <v>1200</v>
      </c>
    </row>
    <row r="252" spans="1:4" ht="15.75">
      <c r="A252" s="184" t="s">
        <v>225</v>
      </c>
      <c r="B252" s="185" t="s">
        <v>226</v>
      </c>
      <c r="C252" s="183">
        <v>3250</v>
      </c>
      <c r="D252" s="183">
        <v>0</v>
      </c>
    </row>
    <row r="253" spans="1:4" ht="15.75">
      <c r="A253" s="184" t="s">
        <v>182</v>
      </c>
      <c r="B253" s="185" t="s">
        <v>183</v>
      </c>
      <c r="C253" s="183">
        <v>9870</v>
      </c>
      <c r="D253" s="183">
        <v>1321</v>
      </c>
    </row>
    <row r="254" spans="1:4" ht="15.75">
      <c r="A254" s="184" t="s">
        <v>205</v>
      </c>
      <c r="B254" s="185" t="s">
        <v>206</v>
      </c>
      <c r="C254" s="183">
        <v>40000</v>
      </c>
      <c r="D254" s="183">
        <v>21883</v>
      </c>
    </row>
    <row r="255" spans="1:4" ht="15.75">
      <c r="A255" s="184" t="s">
        <v>184</v>
      </c>
      <c r="B255" s="185" t="s">
        <v>185</v>
      </c>
      <c r="C255" s="183">
        <v>15000</v>
      </c>
      <c r="D255" s="183">
        <v>8427</v>
      </c>
    </row>
    <row r="256" spans="1:4" ht="15.75">
      <c r="A256" s="184" t="s">
        <v>186</v>
      </c>
      <c r="B256" s="185" t="s">
        <v>187</v>
      </c>
      <c r="C256" s="183">
        <v>1000</v>
      </c>
      <c r="D256" s="183">
        <v>404</v>
      </c>
    </row>
    <row r="257" spans="1:4" ht="15.75">
      <c r="A257" s="184" t="s">
        <v>233</v>
      </c>
      <c r="B257" s="185" t="s">
        <v>234</v>
      </c>
      <c r="C257" s="183">
        <v>3300</v>
      </c>
      <c r="D257" s="183">
        <v>0</v>
      </c>
    </row>
    <row r="258" spans="1:4" ht="31.5">
      <c r="A258" s="184" t="s">
        <v>246</v>
      </c>
      <c r="B258" s="185" t="s">
        <v>247</v>
      </c>
      <c r="C258" s="183">
        <v>21800</v>
      </c>
      <c r="D258" s="183">
        <v>0</v>
      </c>
    </row>
    <row r="259" spans="1:4" ht="31.5">
      <c r="A259" s="184" t="s">
        <v>209</v>
      </c>
      <c r="B259" s="185" t="s">
        <v>210</v>
      </c>
      <c r="C259" s="183">
        <v>101766</v>
      </c>
      <c r="D259" s="183">
        <v>0</v>
      </c>
    </row>
    <row r="260" spans="1:4" ht="15.75">
      <c r="A260" s="184" t="s">
        <v>258</v>
      </c>
      <c r="B260" s="185" t="s">
        <v>259</v>
      </c>
      <c r="C260" s="183">
        <v>2100</v>
      </c>
      <c r="D260" s="183">
        <v>0</v>
      </c>
    </row>
    <row r="261" spans="1:4" ht="31.5">
      <c r="A261" s="184" t="s">
        <v>262</v>
      </c>
      <c r="B261" s="185" t="s">
        <v>263</v>
      </c>
      <c r="C261" s="183">
        <v>2100</v>
      </c>
      <c r="D261" s="183">
        <v>0</v>
      </c>
    </row>
    <row r="262" spans="1:4" ht="15.75">
      <c r="A262" s="184" t="s">
        <v>264</v>
      </c>
      <c r="B262" s="185" t="s">
        <v>119</v>
      </c>
      <c r="C262" s="183">
        <v>18481</v>
      </c>
      <c r="D262" s="183">
        <v>4640</v>
      </c>
    </row>
    <row r="263" spans="1:4" ht="15.75">
      <c r="A263" s="182" t="s">
        <v>188</v>
      </c>
      <c r="B263" s="182"/>
      <c r="C263" s="183">
        <v>1588567</v>
      </c>
      <c r="D263" s="183">
        <v>201702</v>
      </c>
    </row>
    <row r="264" spans="1:4" ht="15.75">
      <c r="A264" s="184"/>
      <c r="B264" s="181"/>
      <c r="C264" s="183"/>
      <c r="D264" s="183"/>
    </row>
    <row r="265" spans="1:4" ht="15.75">
      <c r="A265" s="182" t="s">
        <v>285</v>
      </c>
      <c r="B265" s="182"/>
      <c r="C265" s="183">
        <v>1588567</v>
      </c>
      <c r="D265" s="183">
        <v>201702</v>
      </c>
    </row>
    <row r="266" spans="1:4" ht="15.75">
      <c r="A266" s="184"/>
      <c r="B266" s="181"/>
      <c r="C266" s="183"/>
      <c r="D266" s="183"/>
    </row>
    <row r="267" spans="1:4" ht="31.5">
      <c r="A267" s="182" t="s">
        <v>286</v>
      </c>
      <c r="B267" s="182"/>
      <c r="C267" s="182"/>
      <c r="D267" s="182"/>
    </row>
    <row r="268" spans="1:4" ht="15.75">
      <c r="A268" s="187" t="s">
        <v>162</v>
      </c>
      <c r="B268" s="187"/>
      <c r="C268" s="187"/>
      <c r="D268" s="187"/>
    </row>
    <row r="269" spans="1:4" ht="31.5">
      <c r="A269" s="184" t="s">
        <v>163</v>
      </c>
      <c r="B269" s="185" t="s">
        <v>71</v>
      </c>
      <c r="C269" s="183">
        <v>531896</v>
      </c>
      <c r="D269" s="183">
        <v>78786</v>
      </c>
    </row>
    <row r="270" spans="1:4" ht="31.5">
      <c r="A270" s="184" t="s">
        <v>164</v>
      </c>
      <c r="B270" s="185" t="s">
        <v>165</v>
      </c>
      <c r="C270" s="183">
        <v>531896</v>
      </c>
      <c r="D270" s="183">
        <v>78786</v>
      </c>
    </row>
    <row r="271" spans="1:4" ht="15.75">
      <c r="A271" s="184" t="s">
        <v>168</v>
      </c>
      <c r="B271" s="185" t="s">
        <v>169</v>
      </c>
      <c r="C271" s="183">
        <v>20243</v>
      </c>
      <c r="D271" s="183">
        <v>1698</v>
      </c>
    </row>
    <row r="272" spans="1:4" ht="31.5">
      <c r="A272" s="184" t="s">
        <v>191</v>
      </c>
      <c r="B272" s="185" t="s">
        <v>192</v>
      </c>
      <c r="C272" s="183">
        <v>18772</v>
      </c>
      <c r="D272" s="183">
        <v>814</v>
      </c>
    </row>
    <row r="273" spans="1:4" ht="15.75">
      <c r="A273" s="184" t="s">
        <v>195</v>
      </c>
      <c r="B273" s="185" t="s">
        <v>196</v>
      </c>
      <c r="C273" s="183">
        <v>1471</v>
      </c>
      <c r="D273" s="183">
        <v>884</v>
      </c>
    </row>
    <row r="274" spans="1:4" ht="15.75">
      <c r="A274" s="184" t="s">
        <v>172</v>
      </c>
      <c r="B274" s="185" t="s">
        <v>173</v>
      </c>
      <c r="C274" s="183">
        <v>126459</v>
      </c>
      <c r="D274" s="183">
        <v>18079</v>
      </c>
    </row>
    <row r="275" spans="1:4" ht="31.5">
      <c r="A275" s="184" t="s">
        <v>174</v>
      </c>
      <c r="B275" s="185" t="s">
        <v>175</v>
      </c>
      <c r="C275" s="183">
        <v>63496</v>
      </c>
      <c r="D275" s="183">
        <v>8854</v>
      </c>
    </row>
    <row r="276" spans="1:4" ht="31.5">
      <c r="A276" s="184" t="s">
        <v>240</v>
      </c>
      <c r="B276" s="185" t="s">
        <v>241</v>
      </c>
      <c r="C276" s="183">
        <v>21709</v>
      </c>
      <c r="D276" s="183">
        <v>3333</v>
      </c>
    </row>
    <row r="277" spans="1:4" ht="15.75">
      <c r="A277" s="184" t="s">
        <v>176</v>
      </c>
      <c r="B277" s="185" t="s">
        <v>177</v>
      </c>
      <c r="C277" s="183">
        <v>26525</v>
      </c>
      <c r="D277" s="183">
        <v>3721</v>
      </c>
    </row>
    <row r="278" spans="1:4" ht="15.75">
      <c r="A278" s="184" t="s">
        <v>178</v>
      </c>
      <c r="B278" s="185" t="s">
        <v>179</v>
      </c>
      <c r="C278" s="183">
        <v>14729</v>
      </c>
      <c r="D278" s="183">
        <v>2171</v>
      </c>
    </row>
    <row r="279" spans="1:4" ht="15.75">
      <c r="A279" s="184" t="s">
        <v>180</v>
      </c>
      <c r="B279" s="185" t="s">
        <v>181</v>
      </c>
      <c r="C279" s="183">
        <v>875313</v>
      </c>
      <c r="D279" s="183">
        <v>13796</v>
      </c>
    </row>
    <row r="280" spans="1:4" ht="15.75">
      <c r="A280" s="184" t="s">
        <v>182</v>
      </c>
      <c r="B280" s="185" t="s">
        <v>183</v>
      </c>
      <c r="C280" s="183">
        <v>0</v>
      </c>
      <c r="D280" s="183">
        <v>811</v>
      </c>
    </row>
    <row r="281" spans="1:4" ht="15.75">
      <c r="A281" s="184" t="s">
        <v>205</v>
      </c>
      <c r="B281" s="185" t="s">
        <v>206</v>
      </c>
      <c r="C281" s="183">
        <v>0</v>
      </c>
      <c r="D281" s="183">
        <v>5577</v>
      </c>
    </row>
    <row r="282" spans="1:4" ht="15.75">
      <c r="A282" s="184" t="s">
        <v>184</v>
      </c>
      <c r="B282" s="185" t="s">
        <v>185</v>
      </c>
      <c r="C282" s="183">
        <v>0</v>
      </c>
      <c r="D282" s="183">
        <v>7408</v>
      </c>
    </row>
    <row r="283" spans="1:4" ht="31.5">
      <c r="A283" s="184" t="s">
        <v>209</v>
      </c>
      <c r="B283" s="185" t="s">
        <v>210</v>
      </c>
      <c r="C283" s="183">
        <v>875313</v>
      </c>
      <c r="D283" s="183">
        <v>0</v>
      </c>
    </row>
    <row r="284" spans="1:4" ht="15.75">
      <c r="A284" s="184" t="s">
        <v>264</v>
      </c>
      <c r="B284" s="185" t="s">
        <v>119</v>
      </c>
      <c r="C284" s="183">
        <v>40546</v>
      </c>
      <c r="D284" s="183">
        <v>13811</v>
      </c>
    </row>
    <row r="285" spans="1:4" ht="15.75">
      <c r="A285" s="182" t="s">
        <v>188</v>
      </c>
      <c r="B285" s="182"/>
      <c r="C285" s="183">
        <v>1594457</v>
      </c>
      <c r="D285" s="183">
        <v>126170</v>
      </c>
    </row>
    <row r="286" spans="1:4" ht="15.75">
      <c r="A286" s="184"/>
      <c r="B286" s="181"/>
      <c r="C286" s="183"/>
      <c r="D286" s="183"/>
    </row>
    <row r="287" spans="1:4" ht="31.5">
      <c r="A287" s="182" t="s">
        <v>287</v>
      </c>
      <c r="B287" s="182"/>
      <c r="C287" s="183">
        <v>1594457</v>
      </c>
      <c r="D287" s="183">
        <v>126170</v>
      </c>
    </row>
    <row r="288" spans="1:4" ht="15.75">
      <c r="A288" s="184"/>
      <c r="B288" s="181"/>
      <c r="C288" s="183"/>
      <c r="D288" s="183"/>
    </row>
    <row r="289" spans="1:4" ht="15.75">
      <c r="A289" s="182" t="s">
        <v>288</v>
      </c>
      <c r="B289" s="182"/>
      <c r="C289" s="182"/>
      <c r="D289" s="182"/>
    </row>
    <row r="290" spans="1:4" ht="15.75">
      <c r="A290" s="187" t="s">
        <v>162</v>
      </c>
      <c r="B290" s="187"/>
      <c r="C290" s="187"/>
      <c r="D290" s="187"/>
    </row>
    <row r="291" spans="1:4" ht="31.5">
      <c r="A291" s="184" t="s">
        <v>163</v>
      </c>
      <c r="B291" s="185" t="s">
        <v>71</v>
      </c>
      <c r="C291" s="183">
        <v>334800</v>
      </c>
      <c r="D291" s="183">
        <v>52363</v>
      </c>
    </row>
    <row r="292" spans="1:4" ht="31.5">
      <c r="A292" s="184" t="s">
        <v>164</v>
      </c>
      <c r="B292" s="185" t="s">
        <v>165</v>
      </c>
      <c r="C292" s="183">
        <v>334800</v>
      </c>
      <c r="D292" s="183">
        <v>52363</v>
      </c>
    </row>
    <row r="293" spans="1:4" ht="15.75">
      <c r="A293" s="184" t="s">
        <v>168</v>
      </c>
      <c r="B293" s="185" t="s">
        <v>169</v>
      </c>
      <c r="C293" s="183">
        <v>17900</v>
      </c>
      <c r="D293" s="183">
        <v>2236</v>
      </c>
    </row>
    <row r="294" spans="1:4" ht="15.75">
      <c r="A294" s="184" t="s">
        <v>203</v>
      </c>
      <c r="B294" s="185" t="s">
        <v>204</v>
      </c>
      <c r="C294" s="183">
        <v>0</v>
      </c>
      <c r="D294" s="183">
        <v>1479</v>
      </c>
    </row>
    <row r="295" spans="1:4" ht="31.5">
      <c r="A295" s="184" t="s">
        <v>191</v>
      </c>
      <c r="B295" s="185" t="s">
        <v>192</v>
      </c>
      <c r="C295" s="183">
        <v>15000</v>
      </c>
      <c r="D295" s="183">
        <v>577</v>
      </c>
    </row>
    <row r="296" spans="1:4" ht="15.75">
      <c r="A296" s="184" t="s">
        <v>193</v>
      </c>
      <c r="B296" s="185" t="s">
        <v>194</v>
      </c>
      <c r="C296" s="183">
        <v>1400</v>
      </c>
      <c r="D296" s="183">
        <v>0</v>
      </c>
    </row>
    <row r="297" spans="1:4" ht="15.75">
      <c r="A297" s="184" t="s">
        <v>195</v>
      </c>
      <c r="B297" s="185" t="s">
        <v>196</v>
      </c>
      <c r="C297" s="183">
        <v>1500</v>
      </c>
      <c r="D297" s="183">
        <v>180</v>
      </c>
    </row>
    <row r="298" spans="1:4" ht="15.75">
      <c r="A298" s="184" t="s">
        <v>172</v>
      </c>
      <c r="B298" s="185" t="s">
        <v>173</v>
      </c>
      <c r="C298" s="183">
        <v>73500</v>
      </c>
      <c r="D298" s="183">
        <v>11925</v>
      </c>
    </row>
    <row r="299" spans="1:4" ht="31.5">
      <c r="A299" s="184" t="s">
        <v>174</v>
      </c>
      <c r="B299" s="185" t="s">
        <v>175</v>
      </c>
      <c r="C299" s="183">
        <v>39200</v>
      </c>
      <c r="D299" s="183">
        <v>6786</v>
      </c>
    </row>
    <row r="300" spans="1:4" ht="31.5">
      <c r="A300" s="184" t="s">
        <v>240</v>
      </c>
      <c r="B300" s="185" t="s">
        <v>241</v>
      </c>
      <c r="C300" s="183">
        <v>10600</v>
      </c>
      <c r="D300" s="183">
        <v>1578</v>
      </c>
    </row>
    <row r="301" spans="1:4" ht="15.75">
      <c r="A301" s="184" t="s">
        <v>176</v>
      </c>
      <c r="B301" s="185" t="s">
        <v>177</v>
      </c>
      <c r="C301" s="183">
        <v>16600</v>
      </c>
      <c r="D301" s="183">
        <v>2671</v>
      </c>
    </row>
    <row r="302" spans="1:4" ht="15.75">
      <c r="A302" s="184" t="s">
        <v>178</v>
      </c>
      <c r="B302" s="185" t="s">
        <v>179</v>
      </c>
      <c r="C302" s="183">
        <v>7100</v>
      </c>
      <c r="D302" s="183">
        <v>890</v>
      </c>
    </row>
    <row r="303" spans="1:4" ht="15.75">
      <c r="A303" s="184" t="s">
        <v>180</v>
      </c>
      <c r="B303" s="185" t="s">
        <v>181</v>
      </c>
      <c r="C303" s="183">
        <v>563044</v>
      </c>
      <c r="D303" s="183">
        <v>41564</v>
      </c>
    </row>
    <row r="304" spans="1:4" ht="15.75">
      <c r="A304" s="184" t="s">
        <v>250</v>
      </c>
      <c r="B304" s="185" t="s">
        <v>251</v>
      </c>
      <c r="C304" s="183">
        <v>1200</v>
      </c>
      <c r="D304" s="183">
        <v>0</v>
      </c>
    </row>
    <row r="305" spans="1:4" ht="15.75">
      <c r="A305" s="184" t="s">
        <v>225</v>
      </c>
      <c r="B305" s="185" t="s">
        <v>226</v>
      </c>
      <c r="C305" s="183">
        <v>2325</v>
      </c>
      <c r="D305" s="183">
        <v>700</v>
      </c>
    </row>
    <row r="306" spans="1:4" ht="15.75">
      <c r="A306" s="184" t="s">
        <v>182</v>
      </c>
      <c r="B306" s="185" t="s">
        <v>183</v>
      </c>
      <c r="C306" s="183">
        <v>40005</v>
      </c>
      <c r="D306" s="183">
        <v>13484</v>
      </c>
    </row>
    <row r="307" spans="1:4" ht="15.75">
      <c r="A307" s="184" t="s">
        <v>205</v>
      </c>
      <c r="B307" s="185" t="s">
        <v>206</v>
      </c>
      <c r="C307" s="183">
        <v>68000</v>
      </c>
      <c r="D307" s="183">
        <v>22897</v>
      </c>
    </row>
    <row r="308" spans="1:4" ht="15.75">
      <c r="A308" s="184" t="s">
        <v>184</v>
      </c>
      <c r="B308" s="185" t="s">
        <v>185</v>
      </c>
      <c r="C308" s="183">
        <v>20000</v>
      </c>
      <c r="D308" s="183">
        <v>4483</v>
      </c>
    </row>
    <row r="309" spans="1:4" ht="15.75">
      <c r="A309" s="184" t="s">
        <v>207</v>
      </c>
      <c r="B309" s="185" t="s">
        <v>208</v>
      </c>
      <c r="C309" s="183">
        <v>76971</v>
      </c>
      <c r="D309" s="183">
        <v>0</v>
      </c>
    </row>
    <row r="310" spans="1:4" ht="15.75">
      <c r="A310" s="184" t="s">
        <v>186</v>
      </c>
      <c r="B310" s="185" t="s">
        <v>187</v>
      </c>
      <c r="C310" s="183">
        <v>1500</v>
      </c>
      <c r="D310" s="183">
        <v>0</v>
      </c>
    </row>
    <row r="311" spans="1:4" ht="15.75">
      <c r="A311" s="184" t="s">
        <v>233</v>
      </c>
      <c r="B311" s="185" t="s">
        <v>234</v>
      </c>
      <c r="C311" s="183">
        <v>1000</v>
      </c>
      <c r="D311" s="183">
        <v>0</v>
      </c>
    </row>
    <row r="312" spans="1:4" ht="31.5">
      <c r="A312" s="184" t="s">
        <v>246</v>
      </c>
      <c r="B312" s="185" t="s">
        <v>247</v>
      </c>
      <c r="C312" s="183">
        <v>3200</v>
      </c>
      <c r="D312" s="183">
        <v>0</v>
      </c>
    </row>
    <row r="313" spans="1:4" ht="31.5">
      <c r="A313" s="184" t="s">
        <v>209</v>
      </c>
      <c r="B313" s="185" t="s">
        <v>210</v>
      </c>
      <c r="C313" s="183">
        <v>348843</v>
      </c>
      <c r="D313" s="183">
        <v>0</v>
      </c>
    </row>
    <row r="314" spans="1:4" ht="15.75">
      <c r="A314" s="184" t="s">
        <v>258</v>
      </c>
      <c r="B314" s="185" t="s">
        <v>259</v>
      </c>
      <c r="C314" s="183">
        <v>346</v>
      </c>
      <c r="D314" s="183">
        <v>346</v>
      </c>
    </row>
    <row r="315" spans="1:4" ht="31.5">
      <c r="A315" s="184" t="s">
        <v>262</v>
      </c>
      <c r="B315" s="185" t="s">
        <v>263</v>
      </c>
      <c r="C315" s="183">
        <v>346</v>
      </c>
      <c r="D315" s="183">
        <v>346</v>
      </c>
    </row>
    <row r="316" spans="1:4" ht="15.75">
      <c r="A316" s="182" t="s">
        <v>188</v>
      </c>
      <c r="B316" s="182"/>
      <c r="C316" s="183">
        <v>989590</v>
      </c>
      <c r="D316" s="183">
        <v>108434</v>
      </c>
    </row>
    <row r="317" spans="1:4" ht="15.75">
      <c r="A317" s="187" t="s">
        <v>211</v>
      </c>
      <c r="B317" s="187"/>
      <c r="C317" s="187"/>
      <c r="D317" s="187"/>
    </row>
    <row r="318" spans="1:4" ht="15.75">
      <c r="A318" s="184" t="s">
        <v>214</v>
      </c>
      <c r="B318" s="185" t="s">
        <v>215</v>
      </c>
      <c r="C318" s="183">
        <v>3000</v>
      </c>
      <c r="D318" s="183">
        <v>0</v>
      </c>
    </row>
    <row r="319" spans="1:4" ht="15.75">
      <c r="A319" s="184" t="s">
        <v>275</v>
      </c>
      <c r="B319" s="185" t="s">
        <v>276</v>
      </c>
      <c r="C319" s="183">
        <v>3000</v>
      </c>
      <c r="D319" s="183">
        <v>0</v>
      </c>
    </row>
    <row r="320" spans="1:4" ht="15.75">
      <c r="A320" s="182" t="s">
        <v>218</v>
      </c>
      <c r="B320" s="182"/>
      <c r="C320" s="183">
        <v>3000</v>
      </c>
      <c r="D320" s="183">
        <v>0</v>
      </c>
    </row>
    <row r="321" spans="1:4" ht="15.75">
      <c r="A321" s="184"/>
      <c r="B321" s="181"/>
      <c r="C321" s="183"/>
      <c r="D321" s="183"/>
    </row>
    <row r="322" spans="1:4" ht="15.75">
      <c r="A322" s="182" t="s">
        <v>289</v>
      </c>
      <c r="B322" s="182"/>
      <c r="C322" s="183">
        <v>992590</v>
      </c>
      <c r="D322" s="183">
        <v>108434</v>
      </c>
    </row>
    <row r="323" spans="1:4" ht="15.75">
      <c r="A323" s="184"/>
      <c r="B323" s="181"/>
      <c r="C323" s="183"/>
      <c r="D323" s="183"/>
    </row>
    <row r="324" spans="1:4" ht="15.75">
      <c r="A324" s="182" t="s">
        <v>290</v>
      </c>
      <c r="B324" s="182"/>
      <c r="C324" s="182"/>
      <c r="D324" s="182"/>
    </row>
    <row r="325" spans="1:4" ht="15.75">
      <c r="A325" s="187" t="s">
        <v>162</v>
      </c>
      <c r="B325" s="187"/>
      <c r="C325" s="187"/>
      <c r="D325" s="187"/>
    </row>
    <row r="326" spans="1:4" ht="31.5">
      <c r="A326" s="184" t="s">
        <v>163</v>
      </c>
      <c r="B326" s="185" t="s">
        <v>71</v>
      </c>
      <c r="C326" s="183">
        <v>340283</v>
      </c>
      <c r="D326" s="183">
        <v>53433</v>
      </c>
    </row>
    <row r="327" spans="1:4" ht="31.5">
      <c r="A327" s="184" t="s">
        <v>164</v>
      </c>
      <c r="B327" s="185" t="s">
        <v>165</v>
      </c>
      <c r="C327" s="183">
        <v>340283</v>
      </c>
      <c r="D327" s="183">
        <v>53433</v>
      </c>
    </row>
    <row r="328" spans="1:4" ht="15.75">
      <c r="A328" s="184" t="s">
        <v>168</v>
      </c>
      <c r="B328" s="185" t="s">
        <v>169</v>
      </c>
      <c r="C328" s="183">
        <v>12562</v>
      </c>
      <c r="D328" s="183">
        <v>990</v>
      </c>
    </row>
    <row r="329" spans="1:4" ht="31.5">
      <c r="A329" s="184" t="s">
        <v>191</v>
      </c>
      <c r="B329" s="185" t="s">
        <v>192</v>
      </c>
      <c r="C329" s="183">
        <v>12562</v>
      </c>
      <c r="D329" s="183">
        <v>0</v>
      </c>
    </row>
    <row r="330" spans="1:4" ht="15.75">
      <c r="A330" s="184" t="s">
        <v>195</v>
      </c>
      <c r="B330" s="185" t="s">
        <v>196</v>
      </c>
      <c r="C330" s="183">
        <v>0</v>
      </c>
      <c r="D330" s="183">
        <v>990</v>
      </c>
    </row>
    <row r="331" spans="1:4" ht="15.75">
      <c r="A331" s="184" t="s">
        <v>172</v>
      </c>
      <c r="B331" s="185" t="s">
        <v>173</v>
      </c>
      <c r="C331" s="183">
        <v>73853</v>
      </c>
      <c r="D331" s="183">
        <v>10924</v>
      </c>
    </row>
    <row r="332" spans="1:4" ht="31.5">
      <c r="A332" s="184" t="s">
        <v>174</v>
      </c>
      <c r="B332" s="185" t="s">
        <v>175</v>
      </c>
      <c r="C332" s="183">
        <v>43150</v>
      </c>
      <c r="D332" s="183">
        <v>5894</v>
      </c>
    </row>
    <row r="333" spans="1:4" ht="31.5">
      <c r="A333" s="184" t="s">
        <v>240</v>
      </c>
      <c r="B333" s="185" t="s">
        <v>241</v>
      </c>
      <c r="C333" s="183">
        <v>8001</v>
      </c>
      <c r="D333" s="183">
        <v>1460</v>
      </c>
    </row>
    <row r="334" spans="1:4" ht="15.75">
      <c r="A334" s="184" t="s">
        <v>176</v>
      </c>
      <c r="B334" s="185" t="s">
        <v>177</v>
      </c>
      <c r="C334" s="183">
        <v>15098</v>
      </c>
      <c r="D334" s="183">
        <v>2410</v>
      </c>
    </row>
    <row r="335" spans="1:4" ht="15.75">
      <c r="A335" s="184" t="s">
        <v>178</v>
      </c>
      <c r="B335" s="185" t="s">
        <v>179</v>
      </c>
      <c r="C335" s="183">
        <v>7604</v>
      </c>
      <c r="D335" s="183">
        <v>1160</v>
      </c>
    </row>
    <row r="336" spans="1:4" ht="15.75">
      <c r="A336" s="184" t="s">
        <v>180</v>
      </c>
      <c r="B336" s="185" t="s">
        <v>181</v>
      </c>
      <c r="C336" s="183">
        <v>91249</v>
      </c>
      <c r="D336" s="183">
        <v>2780</v>
      </c>
    </row>
    <row r="337" spans="1:4" ht="15.75">
      <c r="A337" s="184" t="s">
        <v>225</v>
      </c>
      <c r="B337" s="185" t="s">
        <v>226</v>
      </c>
      <c r="C337" s="183">
        <v>0</v>
      </c>
      <c r="D337" s="183">
        <v>2615</v>
      </c>
    </row>
    <row r="338" spans="1:4" ht="15.75">
      <c r="A338" s="184" t="s">
        <v>184</v>
      </c>
      <c r="B338" s="185" t="s">
        <v>185</v>
      </c>
      <c r="C338" s="183">
        <v>0</v>
      </c>
      <c r="D338" s="183">
        <v>165</v>
      </c>
    </row>
    <row r="339" spans="1:4" ht="15.75">
      <c r="A339" s="184" t="s">
        <v>207</v>
      </c>
      <c r="B339" s="185" t="s">
        <v>208</v>
      </c>
      <c r="C339" s="183">
        <v>35000</v>
      </c>
      <c r="D339" s="183">
        <v>0</v>
      </c>
    </row>
    <row r="340" spans="1:4" ht="31.5">
      <c r="A340" s="184" t="s">
        <v>209</v>
      </c>
      <c r="B340" s="185" t="s">
        <v>210</v>
      </c>
      <c r="C340" s="183">
        <v>56249</v>
      </c>
      <c r="D340" s="183">
        <v>0</v>
      </c>
    </row>
    <row r="341" spans="1:4" ht="15.75">
      <c r="A341" s="182" t="s">
        <v>188</v>
      </c>
      <c r="B341" s="182"/>
      <c r="C341" s="183">
        <v>517947</v>
      </c>
      <c r="D341" s="183">
        <v>68127</v>
      </c>
    </row>
    <row r="342" spans="1:4" ht="15.75">
      <c r="A342" s="184"/>
      <c r="B342" s="181"/>
      <c r="C342" s="183"/>
      <c r="D342" s="183"/>
    </row>
    <row r="343" spans="1:4" ht="15.75">
      <c r="A343" s="182" t="s">
        <v>291</v>
      </c>
      <c r="B343" s="182"/>
      <c r="C343" s="183">
        <v>517947</v>
      </c>
      <c r="D343" s="183">
        <v>68127</v>
      </c>
    </row>
    <row r="344" spans="1:4" ht="15.75">
      <c r="A344" s="182" t="s">
        <v>292</v>
      </c>
      <c r="B344" s="182"/>
      <c r="C344" s="182"/>
      <c r="D344" s="182"/>
    </row>
    <row r="345" spans="1:4" ht="15.75">
      <c r="A345" s="187" t="s">
        <v>162</v>
      </c>
      <c r="B345" s="187"/>
      <c r="C345" s="187"/>
      <c r="D345" s="187"/>
    </row>
    <row r="346" spans="1:4" ht="31.5">
      <c r="A346" s="184" t="s">
        <v>163</v>
      </c>
      <c r="B346" s="185" t="s">
        <v>71</v>
      </c>
      <c r="C346" s="183">
        <v>254406</v>
      </c>
      <c r="D346" s="183">
        <v>46885</v>
      </c>
    </row>
    <row r="347" spans="1:4" ht="31.5">
      <c r="A347" s="184" t="s">
        <v>164</v>
      </c>
      <c r="B347" s="185" t="s">
        <v>165</v>
      </c>
      <c r="C347" s="183">
        <v>254406</v>
      </c>
      <c r="D347" s="183">
        <v>46885</v>
      </c>
    </row>
    <row r="348" spans="1:4" ht="15.75">
      <c r="A348" s="184" t="s">
        <v>168</v>
      </c>
      <c r="B348" s="185" t="s">
        <v>169</v>
      </c>
      <c r="C348" s="183">
        <v>18771</v>
      </c>
      <c r="D348" s="183">
        <v>818</v>
      </c>
    </row>
    <row r="349" spans="1:4" ht="31.5">
      <c r="A349" s="184" t="s">
        <v>191</v>
      </c>
      <c r="B349" s="185" t="s">
        <v>192</v>
      </c>
      <c r="C349" s="183">
        <v>18327</v>
      </c>
      <c r="D349" s="183">
        <v>730</v>
      </c>
    </row>
    <row r="350" spans="1:4" ht="15.75">
      <c r="A350" s="184" t="s">
        <v>195</v>
      </c>
      <c r="B350" s="185" t="s">
        <v>196</v>
      </c>
      <c r="C350" s="183">
        <v>444</v>
      </c>
      <c r="D350" s="183">
        <v>88</v>
      </c>
    </row>
    <row r="351" spans="1:4" ht="15.75">
      <c r="A351" s="184" t="s">
        <v>172</v>
      </c>
      <c r="B351" s="185" t="s">
        <v>173</v>
      </c>
      <c r="C351" s="183">
        <v>60516</v>
      </c>
      <c r="D351" s="183">
        <v>10413</v>
      </c>
    </row>
    <row r="352" spans="1:4" ht="31.5">
      <c r="A352" s="184" t="s">
        <v>174</v>
      </c>
      <c r="B352" s="185" t="s">
        <v>175</v>
      </c>
      <c r="C352" s="183">
        <v>30979</v>
      </c>
      <c r="D352" s="183">
        <v>5245</v>
      </c>
    </row>
    <row r="353" spans="1:4" ht="31.5">
      <c r="A353" s="184" t="s">
        <v>240</v>
      </c>
      <c r="B353" s="185" t="s">
        <v>241</v>
      </c>
      <c r="C353" s="183">
        <v>11137</v>
      </c>
      <c r="D353" s="183">
        <v>1920</v>
      </c>
    </row>
    <row r="354" spans="1:4" ht="15.75">
      <c r="A354" s="184" t="s">
        <v>176</v>
      </c>
      <c r="B354" s="185" t="s">
        <v>177</v>
      </c>
      <c r="C354" s="183">
        <v>12520</v>
      </c>
      <c r="D354" s="183">
        <v>2146</v>
      </c>
    </row>
    <row r="355" spans="1:4" ht="15.75">
      <c r="A355" s="184" t="s">
        <v>178</v>
      </c>
      <c r="B355" s="185" t="s">
        <v>179</v>
      </c>
      <c r="C355" s="183">
        <v>5880</v>
      </c>
      <c r="D355" s="183">
        <v>1102</v>
      </c>
    </row>
    <row r="356" spans="1:4" ht="15.75">
      <c r="A356" s="184" t="s">
        <v>180</v>
      </c>
      <c r="B356" s="185" t="s">
        <v>181</v>
      </c>
      <c r="C356" s="183">
        <v>309252</v>
      </c>
      <c r="D356" s="183">
        <v>69</v>
      </c>
    </row>
    <row r="357" spans="1:4" ht="15.75">
      <c r="A357" s="184" t="s">
        <v>250</v>
      </c>
      <c r="B357" s="185" t="s">
        <v>251</v>
      </c>
      <c r="C357" s="183">
        <v>0</v>
      </c>
      <c r="D357" s="183">
        <v>6</v>
      </c>
    </row>
    <row r="358" spans="1:4" ht="15.75">
      <c r="A358" s="184" t="s">
        <v>184</v>
      </c>
      <c r="B358" s="185" t="s">
        <v>185</v>
      </c>
      <c r="C358" s="183">
        <v>0</v>
      </c>
      <c r="D358" s="183">
        <v>63</v>
      </c>
    </row>
    <row r="359" spans="1:4" ht="31.5">
      <c r="A359" s="184" t="s">
        <v>209</v>
      </c>
      <c r="B359" s="185" t="s">
        <v>210</v>
      </c>
      <c r="C359" s="183">
        <v>309252</v>
      </c>
      <c r="D359" s="183">
        <v>0</v>
      </c>
    </row>
    <row r="360" spans="1:4" ht="15.75">
      <c r="A360" s="182" t="s">
        <v>188</v>
      </c>
      <c r="B360" s="182"/>
      <c r="C360" s="183">
        <v>642945</v>
      </c>
      <c r="D360" s="183">
        <v>58185</v>
      </c>
    </row>
    <row r="361" spans="1:4" ht="15.75">
      <c r="A361" s="184"/>
      <c r="B361" s="181"/>
      <c r="C361" s="183"/>
      <c r="D361" s="183"/>
    </row>
    <row r="362" spans="1:4" ht="15.75">
      <c r="A362" s="182" t="s">
        <v>293</v>
      </c>
      <c r="B362" s="182"/>
      <c r="C362" s="183">
        <v>642945</v>
      </c>
      <c r="D362" s="183">
        <v>58185</v>
      </c>
    </row>
    <row r="363" spans="1:4" ht="15.75">
      <c r="A363" s="184"/>
      <c r="B363" s="181"/>
      <c r="C363" s="183"/>
      <c r="D363" s="183"/>
    </row>
    <row r="364" spans="1:4" ht="15.75">
      <c r="A364" s="182" t="s">
        <v>294</v>
      </c>
      <c r="B364" s="182"/>
      <c r="C364" s="182"/>
      <c r="D364" s="182"/>
    </row>
    <row r="365" spans="1:4" ht="15.75">
      <c r="A365" s="187" t="s">
        <v>162</v>
      </c>
      <c r="B365" s="187"/>
      <c r="C365" s="187"/>
      <c r="D365" s="187"/>
    </row>
    <row r="366" spans="1:4" ht="31.5">
      <c r="A366" s="184" t="s">
        <v>163</v>
      </c>
      <c r="B366" s="185" t="s">
        <v>71</v>
      </c>
      <c r="C366" s="183">
        <v>0</v>
      </c>
      <c r="D366" s="183">
        <v>12266</v>
      </c>
    </row>
    <row r="367" spans="1:4" ht="31.5">
      <c r="A367" s="184" t="s">
        <v>164</v>
      </c>
      <c r="B367" s="185" t="s">
        <v>165</v>
      </c>
      <c r="C367" s="183">
        <v>0</v>
      </c>
      <c r="D367" s="183">
        <v>12266</v>
      </c>
    </row>
    <row r="368" spans="1:4" ht="15.75">
      <c r="A368" s="184" t="s">
        <v>172</v>
      </c>
      <c r="B368" s="185" t="s">
        <v>173</v>
      </c>
      <c r="C368" s="183">
        <v>0</v>
      </c>
      <c r="D368" s="183">
        <v>2198</v>
      </c>
    </row>
    <row r="369" spans="1:4" ht="31.5">
      <c r="A369" s="184" t="s">
        <v>174</v>
      </c>
      <c r="B369" s="185" t="s">
        <v>175</v>
      </c>
      <c r="C369" s="183">
        <v>0</v>
      </c>
      <c r="D369" s="183">
        <v>1411</v>
      </c>
    </row>
    <row r="370" spans="1:4" ht="15.75">
      <c r="A370" s="184" t="s">
        <v>176</v>
      </c>
      <c r="B370" s="185" t="s">
        <v>177</v>
      </c>
      <c r="C370" s="183">
        <v>0</v>
      </c>
      <c r="D370" s="183">
        <v>555</v>
      </c>
    </row>
    <row r="371" spans="1:4" ht="15.75">
      <c r="A371" s="184" t="s">
        <v>178</v>
      </c>
      <c r="B371" s="185" t="s">
        <v>179</v>
      </c>
      <c r="C371" s="183">
        <v>0</v>
      </c>
      <c r="D371" s="183">
        <v>232</v>
      </c>
    </row>
    <row r="372" spans="1:4" ht="15.75">
      <c r="A372" s="184" t="s">
        <v>180</v>
      </c>
      <c r="B372" s="185" t="s">
        <v>181</v>
      </c>
      <c r="C372" s="183">
        <v>143480</v>
      </c>
      <c r="D372" s="183">
        <v>18146</v>
      </c>
    </row>
    <row r="373" spans="1:4" ht="15.75">
      <c r="A373" s="184" t="s">
        <v>182</v>
      </c>
      <c r="B373" s="185" t="s">
        <v>183</v>
      </c>
      <c r="C373" s="183">
        <v>0</v>
      </c>
      <c r="D373" s="183">
        <v>69</v>
      </c>
    </row>
    <row r="374" spans="1:4" ht="15.75">
      <c r="A374" s="184" t="s">
        <v>205</v>
      </c>
      <c r="B374" s="185" t="s">
        <v>206</v>
      </c>
      <c r="C374" s="183">
        <v>0</v>
      </c>
      <c r="D374" s="183">
        <v>3412</v>
      </c>
    </row>
    <row r="375" spans="1:4" ht="15.75">
      <c r="A375" s="184" t="s">
        <v>184</v>
      </c>
      <c r="B375" s="185" t="s">
        <v>185</v>
      </c>
      <c r="C375" s="183">
        <v>69861</v>
      </c>
      <c r="D375" s="183">
        <v>10951</v>
      </c>
    </row>
    <row r="376" spans="1:4" ht="15.75">
      <c r="A376" s="184" t="s">
        <v>233</v>
      </c>
      <c r="B376" s="185" t="s">
        <v>234</v>
      </c>
      <c r="C376" s="183">
        <v>0</v>
      </c>
      <c r="D376" s="183">
        <v>3714</v>
      </c>
    </row>
    <row r="377" spans="1:4" ht="31.5">
      <c r="A377" s="184" t="s">
        <v>209</v>
      </c>
      <c r="B377" s="185" t="s">
        <v>210</v>
      </c>
      <c r="C377" s="183">
        <v>73619</v>
      </c>
      <c r="D377" s="183">
        <v>0</v>
      </c>
    </row>
    <row r="378" spans="1:4" ht="15.75">
      <c r="A378" s="182" t="s">
        <v>188</v>
      </c>
      <c r="B378" s="182"/>
      <c r="C378" s="183">
        <v>143480</v>
      </c>
      <c r="D378" s="183">
        <v>32610</v>
      </c>
    </row>
    <row r="379" spans="1:4" ht="15.75">
      <c r="A379" s="184"/>
      <c r="B379" s="181"/>
      <c r="C379" s="183"/>
      <c r="D379" s="183"/>
    </row>
    <row r="380" spans="1:4" ht="15.75">
      <c r="A380" s="182" t="s">
        <v>295</v>
      </c>
      <c r="B380" s="182"/>
      <c r="C380" s="183">
        <v>143480</v>
      </c>
      <c r="D380" s="183">
        <v>32610</v>
      </c>
    </row>
    <row r="381" spans="1:4" ht="15.75">
      <c r="A381" s="184"/>
      <c r="B381" s="181"/>
      <c r="C381" s="183"/>
      <c r="D381" s="183"/>
    </row>
    <row r="382" spans="1:4" ht="15.75">
      <c r="A382" s="182" t="s">
        <v>296</v>
      </c>
      <c r="B382" s="182"/>
      <c r="C382" s="183">
        <v>46813368</v>
      </c>
      <c r="D382" s="183">
        <v>7678371</v>
      </c>
    </row>
    <row r="383" spans="1:4" ht="15.75">
      <c r="A383" s="184"/>
      <c r="B383" s="181"/>
      <c r="C383" s="183"/>
      <c r="D383" s="183"/>
    </row>
    <row r="384" spans="1:4" ht="15.75">
      <c r="A384" s="182" t="s">
        <v>297</v>
      </c>
      <c r="B384" s="182"/>
      <c r="C384" s="182"/>
      <c r="D384" s="182"/>
    </row>
    <row r="385" spans="1:4" ht="15.75">
      <c r="A385" s="182" t="s">
        <v>298</v>
      </c>
      <c r="B385" s="182"/>
      <c r="C385" s="182"/>
      <c r="D385" s="182"/>
    </row>
    <row r="386" spans="1:4" ht="15.75">
      <c r="A386" s="187" t="s">
        <v>162</v>
      </c>
      <c r="B386" s="187"/>
      <c r="C386" s="187"/>
      <c r="D386" s="187"/>
    </row>
    <row r="387" spans="1:4" ht="31.5">
      <c r="A387" s="184" t="s">
        <v>163</v>
      </c>
      <c r="B387" s="185" t="s">
        <v>71</v>
      </c>
      <c r="C387" s="183">
        <v>2426566</v>
      </c>
      <c r="D387" s="183">
        <v>570056</v>
      </c>
    </row>
    <row r="388" spans="1:4" ht="31.5">
      <c r="A388" s="184" t="s">
        <v>164</v>
      </c>
      <c r="B388" s="185" t="s">
        <v>165</v>
      </c>
      <c r="C388" s="183">
        <v>2426566</v>
      </c>
      <c r="D388" s="183">
        <v>570056</v>
      </c>
    </row>
    <row r="389" spans="1:4" ht="15.75">
      <c r="A389" s="184" t="s">
        <v>168</v>
      </c>
      <c r="B389" s="185" t="s">
        <v>169</v>
      </c>
      <c r="C389" s="183">
        <v>169529</v>
      </c>
      <c r="D389" s="183">
        <v>35429</v>
      </c>
    </row>
    <row r="390" spans="1:4" ht="31.5">
      <c r="A390" s="184" t="s">
        <v>191</v>
      </c>
      <c r="B390" s="185" t="s">
        <v>192</v>
      </c>
      <c r="C390" s="183">
        <v>69542</v>
      </c>
      <c r="D390" s="183">
        <v>10525</v>
      </c>
    </row>
    <row r="391" spans="1:4" ht="15.75">
      <c r="A391" s="184" t="s">
        <v>193</v>
      </c>
      <c r="B391" s="185" t="s">
        <v>194</v>
      </c>
      <c r="C391" s="183">
        <v>99987</v>
      </c>
      <c r="D391" s="183">
        <v>12811</v>
      </c>
    </row>
    <row r="392" spans="1:4" ht="15.75">
      <c r="A392" s="184" t="s">
        <v>195</v>
      </c>
      <c r="B392" s="185" t="s">
        <v>196</v>
      </c>
      <c r="C392" s="183">
        <v>0</v>
      </c>
      <c r="D392" s="183">
        <v>12093</v>
      </c>
    </row>
    <row r="393" spans="1:4" ht="15.75">
      <c r="A393" s="184" t="s">
        <v>172</v>
      </c>
      <c r="B393" s="185" t="s">
        <v>173</v>
      </c>
      <c r="C393" s="183">
        <v>443606</v>
      </c>
      <c r="D393" s="183">
        <v>114255</v>
      </c>
    </row>
    <row r="394" spans="1:4" ht="31.5">
      <c r="A394" s="184" t="s">
        <v>174</v>
      </c>
      <c r="B394" s="185" t="s">
        <v>175</v>
      </c>
      <c r="C394" s="183">
        <v>266629</v>
      </c>
      <c r="D394" s="183">
        <v>69350</v>
      </c>
    </row>
    <row r="395" spans="1:4" ht="31.5">
      <c r="A395" s="184" t="s">
        <v>240</v>
      </c>
      <c r="B395" s="185" t="s">
        <v>241</v>
      </c>
      <c r="C395" s="183">
        <v>2590</v>
      </c>
      <c r="D395" s="183">
        <v>838</v>
      </c>
    </row>
    <row r="396" spans="1:4" ht="15.75">
      <c r="A396" s="184" t="s">
        <v>176</v>
      </c>
      <c r="B396" s="185" t="s">
        <v>177</v>
      </c>
      <c r="C396" s="183">
        <v>110139</v>
      </c>
      <c r="D396" s="183">
        <v>29264</v>
      </c>
    </row>
    <row r="397" spans="1:4" ht="15.75">
      <c r="A397" s="184" t="s">
        <v>178</v>
      </c>
      <c r="B397" s="185" t="s">
        <v>179</v>
      </c>
      <c r="C397" s="183">
        <v>64248</v>
      </c>
      <c r="D397" s="183">
        <v>14803</v>
      </c>
    </row>
    <row r="398" spans="1:4" ht="15.75">
      <c r="A398" s="184" t="s">
        <v>180</v>
      </c>
      <c r="B398" s="185" t="s">
        <v>181</v>
      </c>
      <c r="C398" s="183">
        <v>1072514</v>
      </c>
      <c r="D398" s="183">
        <v>0</v>
      </c>
    </row>
    <row r="399" spans="1:4" ht="15.75">
      <c r="A399" s="184" t="s">
        <v>223</v>
      </c>
      <c r="B399" s="185" t="s">
        <v>224</v>
      </c>
      <c r="C399" s="183">
        <v>113279</v>
      </c>
      <c r="D399" s="183">
        <v>0</v>
      </c>
    </row>
    <row r="400" spans="1:4" ht="15.75">
      <c r="A400" s="184" t="s">
        <v>250</v>
      </c>
      <c r="B400" s="185" t="s">
        <v>251</v>
      </c>
      <c r="C400" s="183">
        <v>1000</v>
      </c>
      <c r="D400" s="183">
        <v>0</v>
      </c>
    </row>
    <row r="401" spans="1:4" ht="15.75">
      <c r="A401" s="184" t="s">
        <v>225</v>
      </c>
      <c r="B401" s="185" t="s">
        <v>226</v>
      </c>
      <c r="C401" s="183">
        <v>61004</v>
      </c>
      <c r="D401" s="183">
        <v>0</v>
      </c>
    </row>
    <row r="402" spans="1:4" ht="15.75">
      <c r="A402" s="184" t="s">
        <v>182</v>
      </c>
      <c r="B402" s="185" t="s">
        <v>183</v>
      </c>
      <c r="C402" s="183">
        <v>54546</v>
      </c>
      <c r="D402" s="183">
        <v>0</v>
      </c>
    </row>
    <row r="403" spans="1:4" ht="15.75">
      <c r="A403" s="184" t="s">
        <v>205</v>
      </c>
      <c r="B403" s="185" t="s">
        <v>206</v>
      </c>
      <c r="C403" s="183">
        <v>180378</v>
      </c>
      <c r="D403" s="183">
        <v>0</v>
      </c>
    </row>
    <row r="404" spans="1:4" ht="15.75">
      <c r="A404" s="184" t="s">
        <v>184</v>
      </c>
      <c r="B404" s="185" t="s">
        <v>185</v>
      </c>
      <c r="C404" s="183">
        <v>656750</v>
      </c>
      <c r="D404" s="183">
        <v>0</v>
      </c>
    </row>
    <row r="405" spans="1:4" ht="15.75">
      <c r="A405" s="184" t="s">
        <v>186</v>
      </c>
      <c r="B405" s="185" t="s">
        <v>187</v>
      </c>
      <c r="C405" s="183">
        <v>160</v>
      </c>
      <c r="D405" s="183">
        <v>0</v>
      </c>
    </row>
    <row r="406" spans="1:4" ht="15.75">
      <c r="A406" s="184" t="s">
        <v>233</v>
      </c>
      <c r="B406" s="185" t="s">
        <v>234</v>
      </c>
      <c r="C406" s="183">
        <v>5237</v>
      </c>
      <c r="D406" s="183">
        <v>0</v>
      </c>
    </row>
    <row r="407" spans="1:4" ht="31.5">
      <c r="A407" s="184" t="s">
        <v>256</v>
      </c>
      <c r="B407" s="185" t="s">
        <v>257</v>
      </c>
      <c r="C407" s="183">
        <v>160</v>
      </c>
      <c r="D407" s="183">
        <v>0</v>
      </c>
    </row>
    <row r="408" spans="1:4" ht="15.75">
      <c r="A408" s="184" t="s">
        <v>258</v>
      </c>
      <c r="B408" s="185" t="s">
        <v>259</v>
      </c>
      <c r="C408" s="183">
        <v>3177</v>
      </c>
      <c r="D408" s="183">
        <v>0</v>
      </c>
    </row>
    <row r="409" spans="1:4" ht="31.5">
      <c r="A409" s="184" t="s">
        <v>260</v>
      </c>
      <c r="B409" s="185" t="s">
        <v>261</v>
      </c>
      <c r="C409" s="183">
        <v>194</v>
      </c>
      <c r="D409" s="183">
        <v>0</v>
      </c>
    </row>
    <row r="410" spans="1:4" ht="31.5">
      <c r="A410" s="184" t="s">
        <v>262</v>
      </c>
      <c r="B410" s="185" t="s">
        <v>263</v>
      </c>
      <c r="C410" s="183">
        <v>2983</v>
      </c>
      <c r="D410" s="183">
        <v>0</v>
      </c>
    </row>
    <row r="411" spans="1:4" ht="15.75">
      <c r="A411" s="182" t="s">
        <v>188</v>
      </c>
      <c r="B411" s="182"/>
      <c r="C411" s="183">
        <v>4115392</v>
      </c>
      <c r="D411" s="183">
        <v>719740</v>
      </c>
    </row>
    <row r="412" spans="1:4" ht="15.75">
      <c r="A412" s="187" t="s">
        <v>211</v>
      </c>
      <c r="B412" s="187"/>
      <c r="C412" s="187"/>
      <c r="D412" s="187"/>
    </row>
    <row r="413" spans="1:4" ht="15.75">
      <c r="A413" s="184" t="s">
        <v>212</v>
      </c>
      <c r="B413" s="185" t="s">
        <v>213</v>
      </c>
      <c r="C413" s="183">
        <v>255422</v>
      </c>
      <c r="D413" s="183">
        <v>0</v>
      </c>
    </row>
    <row r="414" spans="1:4" ht="15.75">
      <c r="A414" s="184" t="s">
        <v>214</v>
      </c>
      <c r="B414" s="185" t="s">
        <v>215</v>
      </c>
      <c r="C414" s="183">
        <v>100094</v>
      </c>
      <c r="D414" s="183">
        <v>0</v>
      </c>
    </row>
    <row r="415" spans="1:4" ht="15.75">
      <c r="A415" s="184" t="s">
        <v>275</v>
      </c>
      <c r="B415" s="185" t="s">
        <v>276</v>
      </c>
      <c r="C415" s="183">
        <v>10201</v>
      </c>
      <c r="D415" s="183">
        <v>0</v>
      </c>
    </row>
    <row r="416" spans="1:4" ht="15.75">
      <c r="A416" s="184" t="s">
        <v>216</v>
      </c>
      <c r="B416" s="185" t="s">
        <v>217</v>
      </c>
      <c r="C416" s="183">
        <v>23442</v>
      </c>
      <c r="D416" s="183">
        <v>0</v>
      </c>
    </row>
    <row r="417" spans="1:4" ht="15.75">
      <c r="A417" s="184" t="s">
        <v>277</v>
      </c>
      <c r="B417" s="185" t="s">
        <v>278</v>
      </c>
      <c r="C417" s="183">
        <v>66451</v>
      </c>
      <c r="D417" s="183">
        <v>0</v>
      </c>
    </row>
    <row r="418" spans="1:4" ht="15.75">
      <c r="A418" s="182" t="s">
        <v>218</v>
      </c>
      <c r="B418" s="182"/>
      <c r="C418" s="183">
        <v>355516</v>
      </c>
      <c r="D418" s="183">
        <v>0</v>
      </c>
    </row>
    <row r="419" spans="1:4" ht="15.75">
      <c r="A419" s="184"/>
      <c r="B419" s="181"/>
      <c r="C419" s="183"/>
      <c r="D419" s="183"/>
    </row>
    <row r="420" spans="1:4" ht="31.5">
      <c r="A420" s="182" t="s">
        <v>301</v>
      </c>
      <c r="B420" s="182"/>
      <c r="C420" s="183">
        <v>4470908</v>
      </c>
      <c r="D420" s="183">
        <v>719740</v>
      </c>
    </row>
    <row r="421" spans="1:4" ht="15.75">
      <c r="A421" s="184"/>
      <c r="B421" s="181"/>
      <c r="C421" s="183"/>
      <c r="D421" s="183"/>
    </row>
    <row r="422" spans="1:4" ht="15.75">
      <c r="A422" s="182" t="s">
        <v>302</v>
      </c>
      <c r="B422" s="182"/>
      <c r="C422" s="182"/>
      <c r="D422" s="182"/>
    </row>
    <row r="423" spans="1:4" ht="15.75">
      <c r="A423" s="187" t="s">
        <v>162</v>
      </c>
      <c r="B423" s="187"/>
      <c r="C423" s="187"/>
      <c r="D423" s="187"/>
    </row>
    <row r="424" spans="1:4" ht="31.5">
      <c r="A424" s="184" t="s">
        <v>163</v>
      </c>
      <c r="B424" s="185" t="s">
        <v>71</v>
      </c>
      <c r="C424" s="183">
        <v>931476</v>
      </c>
      <c r="D424" s="183">
        <v>202695</v>
      </c>
    </row>
    <row r="425" spans="1:4" ht="31.5">
      <c r="A425" s="184" t="s">
        <v>164</v>
      </c>
      <c r="B425" s="185" t="s">
        <v>165</v>
      </c>
      <c r="C425" s="183">
        <v>931476</v>
      </c>
      <c r="D425" s="183">
        <v>202695</v>
      </c>
    </row>
    <row r="426" spans="1:4" ht="15.75">
      <c r="A426" s="184" t="s">
        <v>168</v>
      </c>
      <c r="B426" s="185" t="s">
        <v>169</v>
      </c>
      <c r="C426" s="183">
        <v>87424</v>
      </c>
      <c r="D426" s="183">
        <v>6767</v>
      </c>
    </row>
    <row r="427" spans="1:4" ht="31.5">
      <c r="A427" s="184" t="s">
        <v>191</v>
      </c>
      <c r="B427" s="185" t="s">
        <v>192</v>
      </c>
      <c r="C427" s="183">
        <v>27944</v>
      </c>
      <c r="D427" s="183">
        <v>3756</v>
      </c>
    </row>
    <row r="428" spans="1:4" ht="15.75">
      <c r="A428" s="184" t="s">
        <v>193</v>
      </c>
      <c r="B428" s="185" t="s">
        <v>194</v>
      </c>
      <c r="C428" s="183">
        <v>59480</v>
      </c>
      <c r="D428" s="183">
        <v>0</v>
      </c>
    </row>
    <row r="429" spans="1:4" ht="15.75">
      <c r="A429" s="184" t="s">
        <v>195</v>
      </c>
      <c r="B429" s="185" t="s">
        <v>196</v>
      </c>
      <c r="C429" s="183">
        <v>0</v>
      </c>
      <c r="D429" s="183">
        <v>3011</v>
      </c>
    </row>
    <row r="430" spans="1:4" ht="15.75">
      <c r="A430" s="184" t="s">
        <v>172</v>
      </c>
      <c r="B430" s="185" t="s">
        <v>173</v>
      </c>
      <c r="C430" s="183">
        <v>179030</v>
      </c>
      <c r="D430" s="183">
        <v>39946</v>
      </c>
    </row>
    <row r="431" spans="1:4" ht="31.5">
      <c r="A431" s="184" t="s">
        <v>174</v>
      </c>
      <c r="B431" s="185" t="s">
        <v>175</v>
      </c>
      <c r="C431" s="183">
        <v>108238</v>
      </c>
      <c r="D431" s="183">
        <v>24429</v>
      </c>
    </row>
    <row r="432" spans="1:4" ht="15.75">
      <c r="A432" s="184" t="s">
        <v>176</v>
      </c>
      <c r="B432" s="185" t="s">
        <v>177</v>
      </c>
      <c r="C432" s="183">
        <v>44711</v>
      </c>
      <c r="D432" s="183">
        <v>10160</v>
      </c>
    </row>
    <row r="433" spans="1:4" ht="15.75">
      <c r="A433" s="184" t="s">
        <v>178</v>
      </c>
      <c r="B433" s="185" t="s">
        <v>179</v>
      </c>
      <c r="C433" s="183">
        <v>26081</v>
      </c>
      <c r="D433" s="183">
        <v>5357</v>
      </c>
    </row>
    <row r="434" spans="1:4" ht="15.75">
      <c r="A434" s="184" t="s">
        <v>180</v>
      </c>
      <c r="B434" s="185" t="s">
        <v>181</v>
      </c>
      <c r="C434" s="183">
        <v>57570</v>
      </c>
      <c r="D434" s="183">
        <v>10342</v>
      </c>
    </row>
    <row r="435" spans="1:4" ht="15.75">
      <c r="A435" s="184" t="s">
        <v>250</v>
      </c>
      <c r="B435" s="185" t="s">
        <v>251</v>
      </c>
      <c r="C435" s="183">
        <v>9000</v>
      </c>
      <c r="D435" s="183">
        <v>1046</v>
      </c>
    </row>
    <row r="436" spans="1:4" ht="15.75">
      <c r="A436" s="184" t="s">
        <v>225</v>
      </c>
      <c r="B436" s="185" t="s">
        <v>226</v>
      </c>
      <c r="C436" s="183">
        <v>18660</v>
      </c>
      <c r="D436" s="183">
        <v>3848</v>
      </c>
    </row>
    <row r="437" spans="1:4" ht="15.75">
      <c r="A437" s="184" t="s">
        <v>182</v>
      </c>
      <c r="B437" s="185" t="s">
        <v>183</v>
      </c>
      <c r="C437" s="183">
        <v>14710</v>
      </c>
      <c r="D437" s="183">
        <v>1021</v>
      </c>
    </row>
    <row r="438" spans="1:4" ht="15.75">
      <c r="A438" s="184" t="s">
        <v>184</v>
      </c>
      <c r="B438" s="185" t="s">
        <v>185</v>
      </c>
      <c r="C438" s="183">
        <v>15000</v>
      </c>
      <c r="D438" s="183">
        <v>4427</v>
      </c>
    </row>
    <row r="439" spans="1:4" ht="15.75">
      <c r="A439" s="184" t="s">
        <v>186</v>
      </c>
      <c r="B439" s="185" t="s">
        <v>187</v>
      </c>
      <c r="C439" s="183">
        <v>200</v>
      </c>
      <c r="D439" s="183">
        <v>0</v>
      </c>
    </row>
    <row r="440" spans="1:4" ht="15.75">
      <c r="A440" s="182" t="s">
        <v>188</v>
      </c>
      <c r="B440" s="182"/>
      <c r="C440" s="183">
        <v>1255500</v>
      </c>
      <c r="D440" s="183">
        <v>259750</v>
      </c>
    </row>
    <row r="441" spans="1:4" ht="15.75">
      <c r="A441" s="184"/>
      <c r="B441" s="181"/>
      <c r="C441" s="183"/>
      <c r="D441" s="183"/>
    </row>
    <row r="442" spans="1:4" ht="15.75">
      <c r="A442" s="182" t="s">
        <v>303</v>
      </c>
      <c r="B442" s="182"/>
      <c r="C442" s="183">
        <v>1255500</v>
      </c>
      <c r="D442" s="183">
        <v>259750</v>
      </c>
    </row>
    <row r="443" spans="1:4" ht="15.75">
      <c r="A443" s="182" t="s">
        <v>304</v>
      </c>
      <c r="B443" s="182"/>
      <c r="C443" s="182"/>
      <c r="D443" s="182"/>
    </row>
    <row r="444" spans="1:4" ht="15.75">
      <c r="A444" s="187" t="s">
        <v>162</v>
      </c>
      <c r="B444" s="187"/>
      <c r="C444" s="187"/>
      <c r="D444" s="187"/>
    </row>
    <row r="445" spans="1:4" ht="31.5">
      <c r="A445" s="184" t="s">
        <v>163</v>
      </c>
      <c r="B445" s="185" t="s">
        <v>71</v>
      </c>
      <c r="C445" s="183">
        <v>119513</v>
      </c>
      <c r="D445" s="183">
        <v>11429</v>
      </c>
    </row>
    <row r="446" spans="1:4" ht="31.5">
      <c r="A446" s="184" t="s">
        <v>164</v>
      </c>
      <c r="B446" s="185" t="s">
        <v>165</v>
      </c>
      <c r="C446" s="183">
        <v>119513</v>
      </c>
      <c r="D446" s="183">
        <v>11429</v>
      </c>
    </row>
    <row r="447" spans="1:4" ht="15.75">
      <c r="A447" s="184" t="s">
        <v>168</v>
      </c>
      <c r="B447" s="185" t="s">
        <v>169</v>
      </c>
      <c r="C447" s="183">
        <v>3416</v>
      </c>
      <c r="D447" s="183">
        <v>502</v>
      </c>
    </row>
    <row r="448" spans="1:4" ht="31.5">
      <c r="A448" s="184" t="s">
        <v>191</v>
      </c>
      <c r="B448" s="185" t="s">
        <v>192</v>
      </c>
      <c r="C448" s="183">
        <v>3416</v>
      </c>
      <c r="D448" s="183">
        <v>230</v>
      </c>
    </row>
    <row r="449" spans="1:4" ht="15.75">
      <c r="A449" s="184" t="s">
        <v>195</v>
      </c>
      <c r="B449" s="185" t="s">
        <v>196</v>
      </c>
      <c r="C449" s="183">
        <v>0</v>
      </c>
      <c r="D449" s="183">
        <v>272</v>
      </c>
    </row>
    <row r="450" spans="1:4" ht="15.75">
      <c r="A450" s="184" t="s">
        <v>172</v>
      </c>
      <c r="B450" s="185" t="s">
        <v>173</v>
      </c>
      <c r="C450" s="183">
        <v>21674</v>
      </c>
      <c r="D450" s="183">
        <v>2409</v>
      </c>
    </row>
    <row r="451" spans="1:4" ht="31.5">
      <c r="A451" s="184" t="s">
        <v>174</v>
      </c>
      <c r="B451" s="185" t="s">
        <v>175</v>
      </c>
      <c r="C451" s="183">
        <v>13103</v>
      </c>
      <c r="D451" s="183">
        <v>1363</v>
      </c>
    </row>
    <row r="452" spans="1:4" ht="15.75">
      <c r="A452" s="184" t="s">
        <v>176</v>
      </c>
      <c r="B452" s="185" t="s">
        <v>177</v>
      </c>
      <c r="C452" s="183">
        <v>5413</v>
      </c>
      <c r="D452" s="183">
        <v>712</v>
      </c>
    </row>
    <row r="453" spans="1:4" ht="15.75">
      <c r="A453" s="184" t="s">
        <v>178</v>
      </c>
      <c r="B453" s="185" t="s">
        <v>179</v>
      </c>
      <c r="C453" s="183">
        <v>3158</v>
      </c>
      <c r="D453" s="183">
        <v>334</v>
      </c>
    </row>
    <row r="454" spans="1:4" ht="15.75">
      <c r="A454" s="184" t="s">
        <v>180</v>
      </c>
      <c r="B454" s="185" t="s">
        <v>181</v>
      </c>
      <c r="C454" s="183">
        <v>40164</v>
      </c>
      <c r="D454" s="183">
        <v>3721</v>
      </c>
    </row>
    <row r="455" spans="1:4" ht="15.75">
      <c r="A455" s="184" t="s">
        <v>225</v>
      </c>
      <c r="B455" s="185" t="s">
        <v>226</v>
      </c>
      <c r="C455" s="183">
        <v>880</v>
      </c>
      <c r="D455" s="183">
        <v>52</v>
      </c>
    </row>
    <row r="456" spans="1:4" ht="15.75">
      <c r="A456" s="184" t="s">
        <v>182</v>
      </c>
      <c r="B456" s="185" t="s">
        <v>183</v>
      </c>
      <c r="C456" s="183">
        <v>7019</v>
      </c>
      <c r="D456" s="183">
        <v>0</v>
      </c>
    </row>
    <row r="457" spans="1:4" ht="15.75">
      <c r="A457" s="184" t="s">
        <v>205</v>
      </c>
      <c r="B457" s="185" t="s">
        <v>206</v>
      </c>
      <c r="C457" s="183">
        <v>3000</v>
      </c>
      <c r="D457" s="183">
        <v>1260</v>
      </c>
    </row>
    <row r="458" spans="1:4" ht="15.75">
      <c r="A458" s="184" t="s">
        <v>184</v>
      </c>
      <c r="B458" s="185" t="s">
        <v>185</v>
      </c>
      <c r="C458" s="183">
        <v>6958</v>
      </c>
      <c r="D458" s="183">
        <v>2409</v>
      </c>
    </row>
    <row r="459" spans="1:4" ht="15.75">
      <c r="A459" s="184" t="s">
        <v>186</v>
      </c>
      <c r="B459" s="185" t="s">
        <v>187</v>
      </c>
      <c r="C459" s="183">
        <v>50</v>
      </c>
      <c r="D459" s="183">
        <v>0</v>
      </c>
    </row>
    <row r="460" spans="1:4" ht="15.75">
      <c r="A460" s="184" t="s">
        <v>254</v>
      </c>
      <c r="B460" s="185" t="s">
        <v>255</v>
      </c>
      <c r="C460" s="183">
        <v>0</v>
      </c>
      <c r="D460" s="183">
        <v>0</v>
      </c>
    </row>
    <row r="461" spans="1:4" ht="31.5">
      <c r="A461" s="184" t="s">
        <v>209</v>
      </c>
      <c r="B461" s="185" t="s">
        <v>210</v>
      </c>
      <c r="C461" s="183">
        <v>22257</v>
      </c>
      <c r="D461" s="183">
        <v>0</v>
      </c>
    </row>
    <row r="462" spans="1:4" ht="15.75">
      <c r="A462" s="182" t="s">
        <v>188</v>
      </c>
      <c r="B462" s="182"/>
      <c r="C462" s="183">
        <v>184767</v>
      </c>
      <c r="D462" s="183">
        <v>18061</v>
      </c>
    </row>
    <row r="463" spans="1:4" ht="15.75">
      <c r="A463" s="187" t="s">
        <v>211</v>
      </c>
      <c r="B463" s="187"/>
      <c r="C463" s="187"/>
      <c r="D463" s="187"/>
    </row>
    <row r="464" spans="1:4" ht="15.75">
      <c r="A464" s="184" t="s">
        <v>212</v>
      </c>
      <c r="B464" s="185" t="s">
        <v>213</v>
      </c>
      <c r="C464" s="183">
        <v>170901</v>
      </c>
      <c r="D464" s="183">
        <v>0</v>
      </c>
    </row>
    <row r="465" spans="1:4" ht="15.75">
      <c r="A465" s="184" t="s">
        <v>214</v>
      </c>
      <c r="B465" s="185" t="s">
        <v>215</v>
      </c>
      <c r="C465" s="183">
        <v>3138</v>
      </c>
      <c r="D465" s="183">
        <v>0</v>
      </c>
    </row>
    <row r="466" spans="1:4" ht="15.75">
      <c r="A466" s="184" t="s">
        <v>275</v>
      </c>
      <c r="B466" s="185" t="s">
        <v>276</v>
      </c>
      <c r="C466" s="183">
        <v>3138</v>
      </c>
      <c r="D466" s="183">
        <v>0</v>
      </c>
    </row>
    <row r="467" spans="1:4" ht="15.75">
      <c r="A467" s="182" t="s">
        <v>218</v>
      </c>
      <c r="B467" s="182"/>
      <c r="C467" s="183">
        <v>174039</v>
      </c>
      <c r="D467" s="183">
        <v>0</v>
      </c>
    </row>
    <row r="468" spans="1:4" ht="15.75">
      <c r="A468" s="184"/>
      <c r="B468" s="181"/>
      <c r="C468" s="183"/>
      <c r="D468" s="183"/>
    </row>
    <row r="469" spans="1:4" ht="15.75">
      <c r="A469" s="182" t="s">
        <v>305</v>
      </c>
      <c r="B469" s="182"/>
      <c r="C469" s="183">
        <v>358806</v>
      </c>
      <c r="D469" s="183">
        <v>18061</v>
      </c>
    </row>
    <row r="470" spans="1:4" ht="15.75">
      <c r="A470" s="184"/>
      <c r="B470" s="181"/>
      <c r="C470" s="183"/>
      <c r="D470" s="183"/>
    </row>
    <row r="471" spans="1:4" ht="15.75">
      <c r="A471" s="182" t="s">
        <v>306</v>
      </c>
      <c r="B471" s="182"/>
      <c r="C471" s="183">
        <v>6085214</v>
      </c>
      <c r="D471" s="183">
        <v>997551</v>
      </c>
    </row>
    <row r="472" spans="1:4" ht="15.75">
      <c r="A472" s="184"/>
      <c r="B472" s="181"/>
      <c r="C472" s="183"/>
      <c r="D472" s="183"/>
    </row>
    <row r="473" spans="1:4" ht="15.75">
      <c r="A473" s="182" t="s">
        <v>307</v>
      </c>
      <c r="B473" s="182"/>
      <c r="C473" s="182"/>
      <c r="D473" s="182"/>
    </row>
    <row r="474" spans="1:4" ht="31.5">
      <c r="A474" s="182" t="s">
        <v>308</v>
      </c>
      <c r="B474" s="182"/>
      <c r="C474" s="182"/>
      <c r="D474" s="182"/>
    </row>
    <row r="475" spans="1:4" ht="15.75">
      <c r="A475" s="182" t="s">
        <v>309</v>
      </c>
      <c r="B475" s="182"/>
      <c r="C475" s="182"/>
      <c r="D475" s="182"/>
    </row>
    <row r="476" spans="1:4" ht="15.75">
      <c r="A476" s="187" t="s">
        <v>162</v>
      </c>
      <c r="B476" s="187"/>
      <c r="C476" s="187"/>
      <c r="D476" s="187"/>
    </row>
    <row r="477" spans="1:4" ht="15.75">
      <c r="A477" s="184" t="s">
        <v>180</v>
      </c>
      <c r="B477" s="185" t="s">
        <v>181</v>
      </c>
      <c r="C477" s="183">
        <v>605274</v>
      </c>
      <c r="D477" s="183">
        <v>146211</v>
      </c>
    </row>
    <row r="478" spans="1:4" ht="15.75">
      <c r="A478" s="184" t="s">
        <v>184</v>
      </c>
      <c r="B478" s="185" t="s">
        <v>185</v>
      </c>
      <c r="C478" s="183">
        <v>605274</v>
      </c>
      <c r="D478" s="183">
        <v>146211</v>
      </c>
    </row>
    <row r="479" spans="1:4" ht="15.75">
      <c r="A479" s="182" t="s">
        <v>188</v>
      </c>
      <c r="B479" s="182"/>
      <c r="C479" s="183">
        <v>605274</v>
      </c>
      <c r="D479" s="183">
        <v>146211</v>
      </c>
    </row>
    <row r="480" spans="1:4" ht="15.75">
      <c r="A480" s="184"/>
      <c r="B480" s="181"/>
      <c r="C480" s="183"/>
      <c r="D480" s="183"/>
    </row>
    <row r="481" spans="1:4" ht="15.75">
      <c r="A481" s="182" t="s">
        <v>310</v>
      </c>
      <c r="B481" s="182"/>
      <c r="C481" s="183">
        <v>605274</v>
      </c>
      <c r="D481" s="183">
        <v>146211</v>
      </c>
    </row>
    <row r="482" spans="1:4" ht="15.75">
      <c r="A482" s="184"/>
      <c r="B482" s="181"/>
      <c r="C482" s="183"/>
      <c r="D482" s="183"/>
    </row>
    <row r="483" spans="1:4" ht="15.75">
      <c r="A483" s="182" t="s">
        <v>311</v>
      </c>
      <c r="B483" s="182"/>
      <c r="C483" s="182"/>
      <c r="D483" s="182"/>
    </row>
    <row r="484" spans="1:4" ht="15.75">
      <c r="A484" s="187" t="s">
        <v>162</v>
      </c>
      <c r="B484" s="187"/>
      <c r="C484" s="187"/>
      <c r="D484" s="187"/>
    </row>
    <row r="485" spans="1:4" ht="31.5">
      <c r="A485" s="184" t="s">
        <v>163</v>
      </c>
      <c r="B485" s="185" t="s">
        <v>71</v>
      </c>
      <c r="C485" s="183">
        <v>430804</v>
      </c>
      <c r="D485" s="183">
        <v>66428</v>
      </c>
    </row>
    <row r="486" spans="1:4" ht="31.5">
      <c r="A486" s="184" t="s">
        <v>164</v>
      </c>
      <c r="B486" s="185" t="s">
        <v>165</v>
      </c>
      <c r="C486" s="183">
        <v>430804</v>
      </c>
      <c r="D486" s="183">
        <v>66428</v>
      </c>
    </row>
    <row r="487" spans="1:4" ht="15.75">
      <c r="A487" s="184" t="s">
        <v>168</v>
      </c>
      <c r="B487" s="185" t="s">
        <v>169</v>
      </c>
      <c r="C487" s="183">
        <v>13284</v>
      </c>
      <c r="D487" s="183">
        <v>2534</v>
      </c>
    </row>
    <row r="488" spans="1:4" ht="15.75">
      <c r="A488" s="184" t="s">
        <v>203</v>
      </c>
      <c r="B488" s="185" t="s">
        <v>204</v>
      </c>
      <c r="C488" s="183">
        <v>720</v>
      </c>
      <c r="D488" s="183">
        <v>120</v>
      </c>
    </row>
    <row r="489" spans="1:4" ht="31.5">
      <c r="A489" s="184" t="s">
        <v>191</v>
      </c>
      <c r="B489" s="185" t="s">
        <v>192</v>
      </c>
      <c r="C489" s="183">
        <v>12564</v>
      </c>
      <c r="D489" s="183">
        <v>1314</v>
      </c>
    </row>
    <row r="490" spans="1:4" ht="15.75">
      <c r="A490" s="184" t="s">
        <v>195</v>
      </c>
      <c r="B490" s="185" t="s">
        <v>196</v>
      </c>
      <c r="C490" s="183">
        <v>0</v>
      </c>
      <c r="D490" s="183">
        <v>1100</v>
      </c>
    </row>
    <row r="491" spans="1:4" ht="15.75">
      <c r="A491" s="184" t="s">
        <v>172</v>
      </c>
      <c r="B491" s="185" t="s">
        <v>173</v>
      </c>
      <c r="C491" s="183">
        <v>84917</v>
      </c>
      <c r="D491" s="183">
        <v>13429</v>
      </c>
    </row>
    <row r="492" spans="1:4" ht="31.5">
      <c r="A492" s="184" t="s">
        <v>174</v>
      </c>
      <c r="B492" s="185" t="s">
        <v>175</v>
      </c>
      <c r="C492" s="183">
        <v>51167</v>
      </c>
      <c r="D492" s="183">
        <v>8071</v>
      </c>
    </row>
    <row r="493" spans="1:4" ht="15.75">
      <c r="A493" s="184" t="s">
        <v>176</v>
      </c>
      <c r="B493" s="185" t="s">
        <v>177</v>
      </c>
      <c r="C493" s="183">
        <v>21316</v>
      </c>
      <c r="D493" s="183">
        <v>3607</v>
      </c>
    </row>
    <row r="494" spans="1:4" ht="15.75">
      <c r="A494" s="184" t="s">
        <v>178</v>
      </c>
      <c r="B494" s="185" t="s">
        <v>179</v>
      </c>
      <c r="C494" s="183">
        <v>12434</v>
      </c>
      <c r="D494" s="183">
        <v>1751</v>
      </c>
    </row>
    <row r="495" spans="1:4" ht="15.75">
      <c r="A495" s="184" t="s">
        <v>180</v>
      </c>
      <c r="B495" s="185" t="s">
        <v>181</v>
      </c>
      <c r="C495" s="183">
        <v>239123</v>
      </c>
      <c r="D495" s="183">
        <v>38377</v>
      </c>
    </row>
    <row r="496" spans="1:4" ht="15.75">
      <c r="A496" s="184" t="s">
        <v>223</v>
      </c>
      <c r="B496" s="185" t="s">
        <v>224</v>
      </c>
      <c r="C496" s="183">
        <v>25595</v>
      </c>
      <c r="D496" s="183">
        <v>3016</v>
      </c>
    </row>
    <row r="497" spans="1:4" ht="15.75">
      <c r="A497" s="184" t="s">
        <v>250</v>
      </c>
      <c r="B497" s="185" t="s">
        <v>251</v>
      </c>
      <c r="C497" s="183">
        <v>1090</v>
      </c>
      <c r="D497" s="183">
        <v>334</v>
      </c>
    </row>
    <row r="498" spans="1:4" ht="15.75">
      <c r="A498" s="184" t="s">
        <v>225</v>
      </c>
      <c r="B498" s="185" t="s">
        <v>226</v>
      </c>
      <c r="C498" s="183">
        <v>1010</v>
      </c>
      <c r="D498" s="183">
        <v>2088</v>
      </c>
    </row>
    <row r="499" spans="1:4" ht="15.75">
      <c r="A499" s="184" t="s">
        <v>242</v>
      </c>
      <c r="B499" s="185" t="s">
        <v>243</v>
      </c>
      <c r="C499" s="183">
        <v>400</v>
      </c>
      <c r="D499" s="183">
        <v>0</v>
      </c>
    </row>
    <row r="500" spans="1:4" ht="15.75">
      <c r="A500" s="184" t="s">
        <v>182</v>
      </c>
      <c r="B500" s="185" t="s">
        <v>183</v>
      </c>
      <c r="C500" s="183">
        <v>24578</v>
      </c>
      <c r="D500" s="183">
        <v>2049</v>
      </c>
    </row>
    <row r="501" spans="1:4" ht="15.75">
      <c r="A501" s="184" t="s">
        <v>205</v>
      </c>
      <c r="B501" s="185" t="s">
        <v>206</v>
      </c>
      <c r="C501" s="183">
        <v>58702</v>
      </c>
      <c r="D501" s="183">
        <v>21289</v>
      </c>
    </row>
    <row r="502" spans="1:4" ht="15.75">
      <c r="A502" s="184" t="s">
        <v>184</v>
      </c>
      <c r="B502" s="185" t="s">
        <v>185</v>
      </c>
      <c r="C502" s="183">
        <v>124172</v>
      </c>
      <c r="D502" s="183">
        <v>9135</v>
      </c>
    </row>
    <row r="503" spans="1:4" ht="15.75">
      <c r="A503" s="184" t="s">
        <v>186</v>
      </c>
      <c r="B503" s="185" t="s">
        <v>187</v>
      </c>
      <c r="C503" s="183">
        <v>640</v>
      </c>
      <c r="D503" s="183">
        <v>100</v>
      </c>
    </row>
    <row r="504" spans="1:4" ht="15.75">
      <c r="A504" s="184" t="s">
        <v>233</v>
      </c>
      <c r="B504" s="185" t="s">
        <v>234</v>
      </c>
      <c r="C504" s="183">
        <v>2700</v>
      </c>
      <c r="D504" s="183">
        <v>366</v>
      </c>
    </row>
    <row r="505" spans="1:4" ht="31.5">
      <c r="A505" s="184" t="s">
        <v>209</v>
      </c>
      <c r="B505" s="185" t="s">
        <v>210</v>
      </c>
      <c r="C505" s="183">
        <v>236</v>
      </c>
      <c r="D505" s="183">
        <v>0</v>
      </c>
    </row>
    <row r="506" spans="1:4" ht="15.75">
      <c r="A506" s="184" t="s">
        <v>258</v>
      </c>
      <c r="B506" s="185" t="s">
        <v>259</v>
      </c>
      <c r="C506" s="183">
        <v>1428</v>
      </c>
      <c r="D506" s="183">
        <v>200</v>
      </c>
    </row>
    <row r="507" spans="1:4" ht="31.5">
      <c r="A507" s="184" t="s">
        <v>260</v>
      </c>
      <c r="B507" s="185" t="s">
        <v>261</v>
      </c>
      <c r="C507" s="183">
        <v>300</v>
      </c>
      <c r="D507" s="183">
        <v>194</v>
      </c>
    </row>
    <row r="508" spans="1:4" ht="31.5">
      <c r="A508" s="184" t="s">
        <v>262</v>
      </c>
      <c r="B508" s="185" t="s">
        <v>263</v>
      </c>
      <c r="C508" s="183">
        <v>1128</v>
      </c>
      <c r="D508" s="183">
        <v>6</v>
      </c>
    </row>
    <row r="509" spans="1:4" ht="15.75">
      <c r="A509" s="184" t="s">
        <v>265</v>
      </c>
      <c r="B509" s="185" t="s">
        <v>266</v>
      </c>
      <c r="C509" s="183">
        <v>29051</v>
      </c>
      <c r="D509" s="183">
        <v>760</v>
      </c>
    </row>
    <row r="510" spans="1:4" ht="15.75">
      <c r="A510" s="184" t="s">
        <v>312</v>
      </c>
      <c r="B510" s="185" t="s">
        <v>313</v>
      </c>
      <c r="C510" s="183">
        <v>29051</v>
      </c>
      <c r="D510" s="183">
        <v>760</v>
      </c>
    </row>
    <row r="511" spans="1:4" ht="15.75">
      <c r="A511" s="182" t="s">
        <v>188</v>
      </c>
      <c r="B511" s="182"/>
      <c r="C511" s="183">
        <v>798607</v>
      </c>
      <c r="D511" s="183">
        <v>121728</v>
      </c>
    </row>
    <row r="512" spans="1:4" ht="15.75">
      <c r="A512" s="184"/>
      <c r="B512" s="181"/>
      <c r="C512" s="183"/>
      <c r="D512" s="183"/>
    </row>
    <row r="513" spans="1:4" ht="15.75">
      <c r="A513" s="182" t="s">
        <v>314</v>
      </c>
      <c r="B513" s="182"/>
      <c r="C513" s="183">
        <v>798607</v>
      </c>
      <c r="D513" s="183">
        <v>121728</v>
      </c>
    </row>
    <row r="514" spans="1:4" ht="15.75">
      <c r="A514" s="184"/>
      <c r="B514" s="181"/>
      <c r="C514" s="183"/>
      <c r="D514" s="183"/>
    </row>
    <row r="515" spans="1:4" ht="15.75">
      <c r="A515" s="182" t="s">
        <v>315</v>
      </c>
      <c r="B515" s="182"/>
      <c r="C515" s="182"/>
      <c r="D515" s="182"/>
    </row>
    <row r="516" spans="1:4" ht="15.75">
      <c r="A516" s="187" t="s">
        <v>162</v>
      </c>
      <c r="B516" s="187"/>
      <c r="C516" s="187"/>
      <c r="D516" s="187"/>
    </row>
    <row r="517" spans="1:4" ht="31.5">
      <c r="A517" s="184" t="s">
        <v>163</v>
      </c>
      <c r="B517" s="185" t="s">
        <v>71</v>
      </c>
      <c r="C517" s="183">
        <v>1224194</v>
      </c>
      <c r="D517" s="183">
        <v>256047</v>
      </c>
    </row>
    <row r="518" spans="1:4" ht="31.5">
      <c r="A518" s="184" t="s">
        <v>164</v>
      </c>
      <c r="B518" s="185" t="s">
        <v>165</v>
      </c>
      <c r="C518" s="183">
        <v>1224194</v>
      </c>
      <c r="D518" s="183">
        <v>256047</v>
      </c>
    </row>
    <row r="519" spans="1:4" ht="15.75">
      <c r="A519" s="184" t="s">
        <v>168</v>
      </c>
      <c r="B519" s="185" t="s">
        <v>169</v>
      </c>
      <c r="C519" s="183">
        <v>71537</v>
      </c>
      <c r="D519" s="183">
        <v>12763</v>
      </c>
    </row>
    <row r="520" spans="1:4" ht="15.75">
      <c r="A520" s="184" t="s">
        <v>203</v>
      </c>
      <c r="B520" s="185" t="s">
        <v>204</v>
      </c>
      <c r="C520" s="183">
        <v>13360</v>
      </c>
      <c r="D520" s="183">
        <v>2505</v>
      </c>
    </row>
    <row r="521" spans="1:4" ht="31.5">
      <c r="A521" s="184" t="s">
        <v>191</v>
      </c>
      <c r="B521" s="185" t="s">
        <v>192</v>
      </c>
      <c r="C521" s="183">
        <v>36726</v>
      </c>
      <c r="D521" s="183">
        <v>4721</v>
      </c>
    </row>
    <row r="522" spans="1:4" ht="15.75">
      <c r="A522" s="184" t="s">
        <v>193</v>
      </c>
      <c r="B522" s="185" t="s">
        <v>194</v>
      </c>
      <c r="C522" s="183">
        <v>21451</v>
      </c>
      <c r="D522" s="183">
        <v>2861</v>
      </c>
    </row>
    <row r="523" spans="1:4" ht="15.75">
      <c r="A523" s="184" t="s">
        <v>195</v>
      </c>
      <c r="B523" s="185" t="s">
        <v>196</v>
      </c>
      <c r="C523" s="183">
        <v>0</v>
      </c>
      <c r="D523" s="183">
        <v>2676</v>
      </c>
    </row>
    <row r="524" spans="1:4" ht="15.75">
      <c r="A524" s="184" t="s">
        <v>172</v>
      </c>
      <c r="B524" s="185" t="s">
        <v>173</v>
      </c>
      <c r="C524" s="183">
        <v>229738</v>
      </c>
      <c r="D524" s="183">
        <v>53507</v>
      </c>
    </row>
    <row r="525" spans="1:4" ht="31.5">
      <c r="A525" s="184" t="s">
        <v>174</v>
      </c>
      <c r="B525" s="185" t="s">
        <v>175</v>
      </c>
      <c r="C525" s="183">
        <v>126246</v>
      </c>
      <c r="D525" s="183">
        <v>31021</v>
      </c>
    </row>
    <row r="526" spans="1:4" ht="31.5">
      <c r="A526" s="184" t="s">
        <v>240</v>
      </c>
      <c r="B526" s="185" t="s">
        <v>241</v>
      </c>
      <c r="C526" s="183">
        <v>6280</v>
      </c>
      <c r="D526" s="183">
        <v>2594</v>
      </c>
    </row>
    <row r="527" spans="1:4" ht="15.75">
      <c r="A527" s="184" t="s">
        <v>176</v>
      </c>
      <c r="B527" s="185" t="s">
        <v>177</v>
      </c>
      <c r="C527" s="183">
        <v>61397</v>
      </c>
      <c r="D527" s="183">
        <v>13338</v>
      </c>
    </row>
    <row r="528" spans="1:4" ht="15.75">
      <c r="A528" s="184" t="s">
        <v>178</v>
      </c>
      <c r="B528" s="185" t="s">
        <v>179</v>
      </c>
      <c r="C528" s="183">
        <v>35815</v>
      </c>
      <c r="D528" s="183">
        <v>6554</v>
      </c>
    </row>
    <row r="529" spans="1:4" ht="15.75">
      <c r="A529" s="184" t="s">
        <v>180</v>
      </c>
      <c r="B529" s="185" t="s">
        <v>181</v>
      </c>
      <c r="C529" s="183">
        <v>1146650</v>
      </c>
      <c r="D529" s="183">
        <v>270134</v>
      </c>
    </row>
    <row r="530" spans="1:4" ht="15.75">
      <c r="A530" s="184" t="s">
        <v>223</v>
      </c>
      <c r="B530" s="185" t="s">
        <v>224</v>
      </c>
      <c r="C530" s="183">
        <v>126274</v>
      </c>
      <c r="D530" s="183">
        <v>17991</v>
      </c>
    </row>
    <row r="531" spans="1:4" ht="15.75">
      <c r="A531" s="184" t="s">
        <v>250</v>
      </c>
      <c r="B531" s="185" t="s">
        <v>251</v>
      </c>
      <c r="C531" s="183">
        <v>6582</v>
      </c>
      <c r="D531" s="183">
        <v>1313</v>
      </c>
    </row>
    <row r="532" spans="1:4" ht="15.75">
      <c r="A532" s="184" t="s">
        <v>225</v>
      </c>
      <c r="B532" s="185" t="s">
        <v>226</v>
      </c>
      <c r="C532" s="183">
        <v>21000</v>
      </c>
      <c r="D532" s="183">
        <v>2302</v>
      </c>
    </row>
    <row r="533" spans="1:4" ht="15.75">
      <c r="A533" s="184" t="s">
        <v>242</v>
      </c>
      <c r="B533" s="185" t="s">
        <v>243</v>
      </c>
      <c r="C533" s="183">
        <v>1700</v>
      </c>
      <c r="D533" s="183">
        <v>0</v>
      </c>
    </row>
    <row r="534" spans="1:4" ht="15.75">
      <c r="A534" s="184" t="s">
        <v>182</v>
      </c>
      <c r="B534" s="185" t="s">
        <v>183</v>
      </c>
      <c r="C534" s="183">
        <v>76474</v>
      </c>
      <c r="D534" s="183">
        <v>18291</v>
      </c>
    </row>
    <row r="535" spans="1:4" ht="15.75">
      <c r="A535" s="184" t="s">
        <v>205</v>
      </c>
      <c r="B535" s="185" t="s">
        <v>206</v>
      </c>
      <c r="C535" s="183">
        <v>270596</v>
      </c>
      <c r="D535" s="183">
        <v>71118</v>
      </c>
    </row>
    <row r="536" spans="1:4" ht="15.75">
      <c r="A536" s="184" t="s">
        <v>184</v>
      </c>
      <c r="B536" s="185" t="s">
        <v>185</v>
      </c>
      <c r="C536" s="183">
        <v>636744</v>
      </c>
      <c r="D536" s="183">
        <v>138982</v>
      </c>
    </row>
    <row r="537" spans="1:4" ht="15.75">
      <c r="A537" s="184" t="s">
        <v>207</v>
      </c>
      <c r="B537" s="185" t="s">
        <v>208</v>
      </c>
      <c r="C537" s="183">
        <v>0</v>
      </c>
      <c r="D537" s="183">
        <v>18178</v>
      </c>
    </row>
    <row r="538" spans="1:4" ht="15.75">
      <c r="A538" s="184" t="s">
        <v>186</v>
      </c>
      <c r="B538" s="185" t="s">
        <v>187</v>
      </c>
      <c r="C538" s="183">
        <v>2890</v>
      </c>
      <c r="D538" s="183">
        <v>440</v>
      </c>
    </row>
    <row r="539" spans="1:4" ht="15.75">
      <c r="A539" s="184" t="s">
        <v>233</v>
      </c>
      <c r="B539" s="185" t="s">
        <v>234</v>
      </c>
      <c r="C539" s="183">
        <v>4340</v>
      </c>
      <c r="D539" s="183">
        <v>1220</v>
      </c>
    </row>
    <row r="540" spans="1:4" ht="31.5">
      <c r="A540" s="184" t="s">
        <v>256</v>
      </c>
      <c r="B540" s="185" t="s">
        <v>257</v>
      </c>
      <c r="C540" s="183">
        <v>50</v>
      </c>
      <c r="D540" s="183">
        <v>299</v>
      </c>
    </row>
    <row r="541" spans="1:4" ht="15.75">
      <c r="A541" s="184" t="s">
        <v>258</v>
      </c>
      <c r="B541" s="185" t="s">
        <v>259</v>
      </c>
      <c r="C541" s="183">
        <v>12526</v>
      </c>
      <c r="D541" s="183">
        <v>321</v>
      </c>
    </row>
    <row r="542" spans="1:4" ht="31.5">
      <c r="A542" s="184" t="s">
        <v>260</v>
      </c>
      <c r="B542" s="185" t="s">
        <v>261</v>
      </c>
      <c r="C542" s="183">
        <v>900</v>
      </c>
      <c r="D542" s="183">
        <v>321</v>
      </c>
    </row>
    <row r="543" spans="1:4" ht="31.5">
      <c r="A543" s="184" t="s">
        <v>262</v>
      </c>
      <c r="B543" s="185" t="s">
        <v>263</v>
      </c>
      <c r="C543" s="183">
        <v>11626</v>
      </c>
      <c r="D543" s="183">
        <v>0</v>
      </c>
    </row>
    <row r="544" spans="1:4" ht="15.75">
      <c r="A544" s="184" t="s">
        <v>265</v>
      </c>
      <c r="B544" s="185" t="s">
        <v>266</v>
      </c>
      <c r="C544" s="183">
        <v>98967</v>
      </c>
      <c r="D544" s="183">
        <v>4140</v>
      </c>
    </row>
    <row r="545" spans="1:4" ht="15.75">
      <c r="A545" s="184" t="s">
        <v>312</v>
      </c>
      <c r="B545" s="185" t="s">
        <v>313</v>
      </c>
      <c r="C545" s="183">
        <v>98967</v>
      </c>
      <c r="D545" s="183">
        <v>4140</v>
      </c>
    </row>
    <row r="546" spans="1:4" ht="15.75">
      <c r="A546" s="182" t="s">
        <v>188</v>
      </c>
      <c r="B546" s="182"/>
      <c r="C546" s="183">
        <v>2783612</v>
      </c>
      <c r="D546" s="183">
        <v>596912</v>
      </c>
    </row>
    <row r="547" spans="1:4" ht="15.75">
      <c r="A547" s="187" t="s">
        <v>211</v>
      </c>
      <c r="B547" s="187"/>
      <c r="C547" s="187"/>
      <c r="D547" s="187"/>
    </row>
    <row r="548" spans="1:4" ht="15.75">
      <c r="A548" s="184" t="s">
        <v>214</v>
      </c>
      <c r="B548" s="185" t="s">
        <v>215</v>
      </c>
      <c r="C548" s="183">
        <v>106411</v>
      </c>
      <c r="D548" s="183">
        <v>1917</v>
      </c>
    </row>
    <row r="549" spans="1:4" ht="15.75">
      <c r="A549" s="184" t="s">
        <v>216</v>
      </c>
      <c r="B549" s="185" t="s">
        <v>217</v>
      </c>
      <c r="C549" s="183">
        <v>22482</v>
      </c>
      <c r="D549" s="183">
        <v>0</v>
      </c>
    </row>
    <row r="550" spans="1:4" ht="15.75">
      <c r="A550" s="184" t="s">
        <v>299</v>
      </c>
      <c r="B550" s="185" t="s">
        <v>300</v>
      </c>
      <c r="C550" s="183">
        <v>70500</v>
      </c>
      <c r="D550" s="183">
        <v>0</v>
      </c>
    </row>
    <row r="551" spans="1:4" ht="15.75">
      <c r="A551" s="184" t="s">
        <v>277</v>
      </c>
      <c r="B551" s="185" t="s">
        <v>278</v>
      </c>
      <c r="C551" s="183">
        <v>13429</v>
      </c>
      <c r="D551" s="183">
        <v>1917</v>
      </c>
    </row>
    <row r="552" spans="1:4" ht="15.75">
      <c r="A552" s="182" t="s">
        <v>218</v>
      </c>
      <c r="B552" s="182"/>
      <c r="C552" s="183">
        <v>106411</v>
      </c>
      <c r="D552" s="183">
        <v>1917</v>
      </c>
    </row>
    <row r="553" spans="1:4" ht="15.75">
      <c r="A553" s="184"/>
      <c r="B553" s="181"/>
      <c r="C553" s="183"/>
      <c r="D553" s="183"/>
    </row>
    <row r="554" spans="1:4" ht="15.75">
      <c r="A554" s="182" t="s">
        <v>316</v>
      </c>
      <c r="B554" s="182"/>
      <c r="C554" s="183">
        <v>2890023</v>
      </c>
      <c r="D554" s="183">
        <v>598829</v>
      </c>
    </row>
    <row r="555" spans="1:4" ht="15.75">
      <c r="A555" s="184"/>
      <c r="B555" s="181"/>
      <c r="C555" s="183"/>
      <c r="D555" s="183"/>
    </row>
    <row r="556" spans="1:4" ht="15.75">
      <c r="A556" s="182" t="s">
        <v>317</v>
      </c>
      <c r="B556" s="182"/>
      <c r="C556" s="182"/>
      <c r="D556" s="182"/>
    </row>
    <row r="557" spans="1:4" ht="15.75">
      <c r="A557" s="187" t="s">
        <v>162</v>
      </c>
      <c r="B557" s="187"/>
      <c r="C557" s="187"/>
      <c r="D557" s="187"/>
    </row>
    <row r="558" spans="1:4" ht="15.75">
      <c r="A558" s="184" t="s">
        <v>168</v>
      </c>
      <c r="B558" s="185" t="s">
        <v>169</v>
      </c>
      <c r="C558" s="183">
        <v>13044</v>
      </c>
      <c r="D558" s="183">
        <v>13018</v>
      </c>
    </row>
    <row r="559" spans="1:4" ht="15.75">
      <c r="A559" s="184" t="s">
        <v>170</v>
      </c>
      <c r="B559" s="185" t="s">
        <v>171</v>
      </c>
      <c r="C559" s="183">
        <v>12536</v>
      </c>
      <c r="D559" s="183">
        <v>12510</v>
      </c>
    </row>
    <row r="560" spans="1:4" ht="15.75">
      <c r="A560" s="184" t="s">
        <v>195</v>
      </c>
      <c r="B560" s="185" t="s">
        <v>196</v>
      </c>
      <c r="C560" s="183">
        <v>508</v>
      </c>
      <c r="D560" s="183">
        <v>508</v>
      </c>
    </row>
    <row r="561" spans="1:4" ht="15.75">
      <c r="A561" s="184" t="s">
        <v>172</v>
      </c>
      <c r="B561" s="185" t="s">
        <v>173</v>
      </c>
      <c r="C561" s="183">
        <v>2519</v>
      </c>
      <c r="D561" s="183">
        <v>2505</v>
      </c>
    </row>
    <row r="562" spans="1:4" ht="31.5">
      <c r="A562" s="184" t="s">
        <v>174</v>
      </c>
      <c r="B562" s="185" t="s">
        <v>175</v>
      </c>
      <c r="C562" s="183">
        <v>1522</v>
      </c>
      <c r="D562" s="183">
        <v>1522</v>
      </c>
    </row>
    <row r="563" spans="1:4" ht="15.75">
      <c r="A563" s="184" t="s">
        <v>176</v>
      </c>
      <c r="B563" s="185" t="s">
        <v>177</v>
      </c>
      <c r="C563" s="183">
        <v>642</v>
      </c>
      <c r="D563" s="183">
        <v>628</v>
      </c>
    </row>
    <row r="564" spans="1:4" ht="15.75">
      <c r="A564" s="184" t="s">
        <v>178</v>
      </c>
      <c r="B564" s="185" t="s">
        <v>179</v>
      </c>
      <c r="C564" s="183">
        <v>355</v>
      </c>
      <c r="D564" s="183">
        <v>355</v>
      </c>
    </row>
    <row r="565" spans="1:4" ht="15.75">
      <c r="A565" s="182" t="s">
        <v>188</v>
      </c>
      <c r="B565" s="182"/>
      <c r="C565" s="183">
        <v>15563</v>
      </c>
      <c r="D565" s="183">
        <v>15523</v>
      </c>
    </row>
    <row r="566" spans="1:4" ht="15.75">
      <c r="A566" s="184"/>
      <c r="B566" s="181"/>
      <c r="C566" s="183"/>
      <c r="D566" s="183"/>
    </row>
    <row r="567" spans="1:4" ht="15.75">
      <c r="A567" s="182" t="s">
        <v>318</v>
      </c>
      <c r="B567" s="182"/>
      <c r="C567" s="183">
        <v>15563</v>
      </c>
      <c r="D567" s="183">
        <v>15523</v>
      </c>
    </row>
    <row r="568" spans="1:4" ht="15.75">
      <c r="A568" s="184"/>
      <c r="B568" s="181"/>
      <c r="C568" s="183"/>
      <c r="D568" s="183"/>
    </row>
    <row r="569" spans="1:4" ht="15.75">
      <c r="A569" s="182" t="s">
        <v>319</v>
      </c>
      <c r="B569" s="182"/>
      <c r="C569" s="182"/>
      <c r="D569" s="182"/>
    </row>
    <row r="570" spans="1:4" ht="15.75">
      <c r="A570" s="187" t="s">
        <v>162</v>
      </c>
      <c r="B570" s="187"/>
      <c r="C570" s="187"/>
      <c r="D570" s="187"/>
    </row>
    <row r="571" spans="1:4" ht="15.75">
      <c r="A571" s="184" t="s">
        <v>180</v>
      </c>
      <c r="B571" s="185" t="s">
        <v>181</v>
      </c>
      <c r="C571" s="183">
        <v>49182</v>
      </c>
      <c r="D571" s="183">
        <v>9315</v>
      </c>
    </row>
    <row r="572" spans="1:4" ht="15.75">
      <c r="A572" s="184" t="s">
        <v>184</v>
      </c>
      <c r="B572" s="185" t="s">
        <v>185</v>
      </c>
      <c r="C572" s="183">
        <v>37223</v>
      </c>
      <c r="D572" s="183">
        <v>9315</v>
      </c>
    </row>
    <row r="573" spans="1:4" ht="31.5">
      <c r="A573" s="184" t="s">
        <v>209</v>
      </c>
      <c r="B573" s="185" t="s">
        <v>210</v>
      </c>
      <c r="C573" s="183">
        <v>11959</v>
      </c>
      <c r="D573" s="183">
        <v>0</v>
      </c>
    </row>
    <row r="574" spans="1:4" ht="15.75">
      <c r="A574" s="182" t="s">
        <v>188</v>
      </c>
      <c r="B574" s="182"/>
      <c r="C574" s="183">
        <v>49182</v>
      </c>
      <c r="D574" s="183">
        <v>9315</v>
      </c>
    </row>
    <row r="575" spans="1:4" ht="15.75">
      <c r="A575" s="184"/>
      <c r="B575" s="181"/>
      <c r="C575" s="183"/>
      <c r="D575" s="183"/>
    </row>
    <row r="576" spans="1:4" ht="15.75">
      <c r="A576" s="182" t="s">
        <v>320</v>
      </c>
      <c r="B576" s="182"/>
      <c r="C576" s="183">
        <v>49182</v>
      </c>
      <c r="D576" s="183">
        <v>9315</v>
      </c>
    </row>
    <row r="577" spans="1:4" ht="15.75">
      <c r="A577" s="184"/>
      <c r="B577" s="181"/>
      <c r="C577" s="183"/>
      <c r="D577" s="183"/>
    </row>
    <row r="578" spans="1:4" ht="15.75">
      <c r="A578" s="182" t="s">
        <v>321</v>
      </c>
      <c r="B578" s="182"/>
      <c r="C578" s="182"/>
      <c r="D578" s="182"/>
    </row>
    <row r="579" spans="1:4" ht="15.75">
      <c r="A579" s="187" t="s">
        <v>162</v>
      </c>
      <c r="B579" s="187"/>
      <c r="C579" s="187"/>
      <c r="D579" s="187"/>
    </row>
    <row r="580" spans="1:4" ht="31.5">
      <c r="A580" s="184" t="s">
        <v>163</v>
      </c>
      <c r="B580" s="185" t="s">
        <v>71</v>
      </c>
      <c r="C580" s="183">
        <v>54158</v>
      </c>
      <c r="D580" s="183">
        <v>13355</v>
      </c>
    </row>
    <row r="581" spans="1:4" ht="31.5">
      <c r="A581" s="184" t="s">
        <v>164</v>
      </c>
      <c r="B581" s="185" t="s">
        <v>165</v>
      </c>
      <c r="C581" s="183">
        <v>54158</v>
      </c>
      <c r="D581" s="183">
        <v>13355</v>
      </c>
    </row>
    <row r="582" spans="1:4" ht="15.75">
      <c r="A582" s="184" t="s">
        <v>168</v>
      </c>
      <c r="B582" s="185" t="s">
        <v>169</v>
      </c>
      <c r="C582" s="183">
        <v>2493</v>
      </c>
      <c r="D582" s="183">
        <v>246</v>
      </c>
    </row>
    <row r="583" spans="1:4" ht="15.75">
      <c r="A583" s="184" t="s">
        <v>203</v>
      </c>
      <c r="B583" s="185" t="s">
        <v>204</v>
      </c>
      <c r="C583" s="183">
        <v>919</v>
      </c>
      <c r="D583" s="183">
        <v>0</v>
      </c>
    </row>
    <row r="584" spans="1:4" ht="31.5">
      <c r="A584" s="184" t="s">
        <v>191</v>
      </c>
      <c r="B584" s="185" t="s">
        <v>192</v>
      </c>
      <c r="C584" s="183">
        <v>1574</v>
      </c>
      <c r="D584" s="183">
        <v>235</v>
      </c>
    </row>
    <row r="585" spans="1:4" ht="15.75">
      <c r="A585" s="184" t="s">
        <v>195</v>
      </c>
      <c r="B585" s="185" t="s">
        <v>196</v>
      </c>
      <c r="C585" s="183">
        <v>0</v>
      </c>
      <c r="D585" s="183">
        <v>11</v>
      </c>
    </row>
    <row r="586" spans="1:4" ht="15.75">
      <c r="A586" s="184" t="s">
        <v>172</v>
      </c>
      <c r="B586" s="185" t="s">
        <v>173</v>
      </c>
      <c r="C586" s="183">
        <v>10888</v>
      </c>
      <c r="D586" s="183">
        <v>2520</v>
      </c>
    </row>
    <row r="587" spans="1:4" ht="31.5">
      <c r="A587" s="184" t="s">
        <v>174</v>
      </c>
      <c r="B587" s="185" t="s">
        <v>175</v>
      </c>
      <c r="C587" s="183">
        <v>6583</v>
      </c>
      <c r="D587" s="183">
        <v>1690</v>
      </c>
    </row>
    <row r="588" spans="1:4" ht="15.75">
      <c r="A588" s="184" t="s">
        <v>176</v>
      </c>
      <c r="B588" s="185" t="s">
        <v>177</v>
      </c>
      <c r="C588" s="183">
        <v>2719</v>
      </c>
      <c r="D588" s="183">
        <v>636</v>
      </c>
    </row>
    <row r="589" spans="1:4" ht="15.75">
      <c r="A589" s="184" t="s">
        <v>178</v>
      </c>
      <c r="B589" s="185" t="s">
        <v>179</v>
      </c>
      <c r="C589" s="183">
        <v>1586</v>
      </c>
      <c r="D589" s="183">
        <v>194</v>
      </c>
    </row>
    <row r="590" spans="1:4" ht="15.75">
      <c r="A590" s="184" t="s">
        <v>180</v>
      </c>
      <c r="B590" s="185" t="s">
        <v>181</v>
      </c>
      <c r="C590" s="183">
        <v>39287</v>
      </c>
      <c r="D590" s="183">
        <v>5652</v>
      </c>
    </row>
    <row r="591" spans="1:4" ht="15.75">
      <c r="A591" s="184" t="s">
        <v>223</v>
      </c>
      <c r="B591" s="185" t="s">
        <v>224</v>
      </c>
      <c r="C591" s="183">
        <v>11755</v>
      </c>
      <c r="D591" s="183">
        <v>2651</v>
      </c>
    </row>
    <row r="592" spans="1:4" ht="15.75">
      <c r="A592" s="184" t="s">
        <v>225</v>
      </c>
      <c r="B592" s="185" t="s">
        <v>226</v>
      </c>
      <c r="C592" s="183">
        <v>563</v>
      </c>
      <c r="D592" s="183">
        <v>0</v>
      </c>
    </row>
    <row r="593" spans="1:4" ht="15.75">
      <c r="A593" s="184" t="s">
        <v>182</v>
      </c>
      <c r="B593" s="185" t="s">
        <v>183</v>
      </c>
      <c r="C593" s="183">
        <v>1419</v>
      </c>
      <c r="D593" s="183">
        <v>70</v>
      </c>
    </row>
    <row r="594" spans="1:4" ht="15.75">
      <c r="A594" s="184" t="s">
        <v>205</v>
      </c>
      <c r="B594" s="185" t="s">
        <v>206</v>
      </c>
      <c r="C594" s="183">
        <v>11652</v>
      </c>
      <c r="D594" s="183">
        <v>2564</v>
      </c>
    </row>
    <row r="595" spans="1:4" ht="15.75">
      <c r="A595" s="184" t="s">
        <v>184</v>
      </c>
      <c r="B595" s="185" t="s">
        <v>185</v>
      </c>
      <c r="C595" s="183">
        <v>3538</v>
      </c>
      <c r="D595" s="183">
        <v>367</v>
      </c>
    </row>
    <row r="596" spans="1:4" ht="15.75">
      <c r="A596" s="184" t="s">
        <v>186</v>
      </c>
      <c r="B596" s="185" t="s">
        <v>187</v>
      </c>
      <c r="C596" s="183">
        <v>10</v>
      </c>
      <c r="D596" s="183">
        <v>0</v>
      </c>
    </row>
    <row r="597" spans="1:4" ht="16.5" customHeight="1">
      <c r="A597" s="184" t="s">
        <v>209</v>
      </c>
      <c r="B597" s="185" t="s">
        <v>210</v>
      </c>
      <c r="C597" s="183">
        <v>10350</v>
      </c>
      <c r="D597" s="183">
        <v>0</v>
      </c>
    </row>
    <row r="598" spans="1:4" ht="15.75">
      <c r="A598" s="182" t="s">
        <v>188</v>
      </c>
      <c r="B598" s="182"/>
      <c r="C598" s="183">
        <v>106826</v>
      </c>
      <c r="D598" s="183">
        <v>21773</v>
      </c>
    </row>
    <row r="599" spans="1:4" ht="15.75">
      <c r="A599" s="187" t="s">
        <v>211</v>
      </c>
      <c r="B599" s="187"/>
      <c r="C599" s="187"/>
      <c r="D599" s="187"/>
    </row>
    <row r="600" spans="1:4" ht="15.75">
      <c r="A600" s="184" t="s">
        <v>214</v>
      </c>
      <c r="B600" s="185" t="s">
        <v>215</v>
      </c>
      <c r="C600" s="183">
        <v>720</v>
      </c>
      <c r="D600" s="183">
        <v>0</v>
      </c>
    </row>
    <row r="601" spans="1:4" ht="15.75">
      <c r="A601" s="184" t="s">
        <v>275</v>
      </c>
      <c r="B601" s="185" t="s">
        <v>276</v>
      </c>
      <c r="C601" s="183">
        <v>720</v>
      </c>
      <c r="D601" s="183">
        <v>0</v>
      </c>
    </row>
    <row r="602" spans="1:4" ht="15.75">
      <c r="A602" s="182" t="s">
        <v>218</v>
      </c>
      <c r="B602" s="182"/>
      <c r="C602" s="183">
        <v>720</v>
      </c>
      <c r="D602" s="183">
        <v>0</v>
      </c>
    </row>
    <row r="603" spans="1:4" ht="15.75">
      <c r="A603" s="182" t="s">
        <v>322</v>
      </c>
      <c r="B603" s="182"/>
      <c r="C603" s="183">
        <v>107546</v>
      </c>
      <c r="D603" s="183">
        <v>21773</v>
      </c>
    </row>
    <row r="604" spans="1:4" ht="15.75">
      <c r="A604" s="184"/>
      <c r="B604" s="181"/>
      <c r="C604" s="183"/>
      <c r="D604" s="183"/>
    </row>
    <row r="605" spans="1:4" ht="15.75">
      <c r="A605" s="182" t="s">
        <v>323</v>
      </c>
      <c r="B605" s="182"/>
      <c r="C605" s="182"/>
      <c r="D605" s="182"/>
    </row>
    <row r="606" spans="1:4" ht="15.75">
      <c r="A606" s="187" t="s">
        <v>162</v>
      </c>
      <c r="B606" s="187"/>
      <c r="C606" s="187"/>
      <c r="D606" s="187"/>
    </row>
    <row r="607" spans="1:4" ht="15.75">
      <c r="A607" s="184" t="s">
        <v>168</v>
      </c>
      <c r="B607" s="185" t="s">
        <v>169</v>
      </c>
      <c r="C607" s="183">
        <v>35236</v>
      </c>
      <c r="D607" s="183">
        <v>35236</v>
      </c>
    </row>
    <row r="608" spans="1:4" ht="15.75">
      <c r="A608" s="184" t="s">
        <v>203</v>
      </c>
      <c r="B608" s="185" t="s">
        <v>204</v>
      </c>
      <c r="C608" s="183">
        <v>35236</v>
      </c>
      <c r="D608" s="183">
        <v>35236</v>
      </c>
    </row>
    <row r="609" spans="1:4" ht="15.75">
      <c r="A609" s="184" t="s">
        <v>172</v>
      </c>
      <c r="B609" s="185" t="s">
        <v>173</v>
      </c>
      <c r="C609" s="183">
        <v>2637</v>
      </c>
      <c r="D609" s="183">
        <v>2637</v>
      </c>
    </row>
    <row r="610" spans="1:4" ht="31.5">
      <c r="A610" s="184" t="s">
        <v>174</v>
      </c>
      <c r="B610" s="185" t="s">
        <v>175</v>
      </c>
      <c r="C610" s="183">
        <v>1096</v>
      </c>
      <c r="D610" s="183">
        <v>1096</v>
      </c>
    </row>
    <row r="611" spans="1:4" ht="15.75">
      <c r="A611" s="184" t="s">
        <v>176</v>
      </c>
      <c r="B611" s="185" t="s">
        <v>177</v>
      </c>
      <c r="C611" s="183">
        <v>1250</v>
      </c>
      <c r="D611" s="183">
        <v>1250</v>
      </c>
    </row>
    <row r="612" spans="1:4" ht="15.75">
      <c r="A612" s="184" t="s">
        <v>178</v>
      </c>
      <c r="B612" s="185" t="s">
        <v>179</v>
      </c>
      <c r="C612" s="183">
        <v>291</v>
      </c>
      <c r="D612" s="183">
        <v>291</v>
      </c>
    </row>
    <row r="613" spans="1:4" ht="15.75">
      <c r="A613" s="184" t="s">
        <v>265</v>
      </c>
      <c r="B613" s="185" t="s">
        <v>266</v>
      </c>
      <c r="C613" s="183">
        <v>12354</v>
      </c>
      <c r="D613" s="183">
        <v>12354</v>
      </c>
    </row>
    <row r="614" spans="1:4" ht="15.75">
      <c r="A614" s="184" t="s">
        <v>312</v>
      </c>
      <c r="B614" s="185" t="s">
        <v>313</v>
      </c>
      <c r="C614" s="183">
        <v>12354</v>
      </c>
      <c r="D614" s="183">
        <v>12354</v>
      </c>
    </row>
    <row r="615" spans="1:4" ht="15.75">
      <c r="A615" s="182" t="s">
        <v>188</v>
      </c>
      <c r="B615" s="182"/>
      <c r="C615" s="183">
        <v>50227</v>
      </c>
      <c r="D615" s="183">
        <v>50227</v>
      </c>
    </row>
    <row r="616" spans="1:4" ht="15.75">
      <c r="A616" s="182" t="s">
        <v>324</v>
      </c>
      <c r="B616" s="182"/>
      <c r="C616" s="183">
        <v>50227</v>
      </c>
      <c r="D616" s="183">
        <v>50227</v>
      </c>
    </row>
    <row r="617" spans="1:4" ht="15.75">
      <c r="A617" s="184"/>
      <c r="B617" s="181"/>
      <c r="C617" s="183"/>
      <c r="D617" s="183"/>
    </row>
    <row r="618" spans="1:4" ht="15.75">
      <c r="A618" s="182" t="s">
        <v>325</v>
      </c>
      <c r="B618" s="182"/>
      <c r="C618" s="182"/>
      <c r="D618" s="182"/>
    </row>
    <row r="619" spans="1:4" ht="15.75">
      <c r="A619" s="187" t="s">
        <v>162</v>
      </c>
      <c r="B619" s="187"/>
      <c r="C619" s="187"/>
      <c r="D619" s="187"/>
    </row>
    <row r="620" spans="1:4" ht="31.5">
      <c r="A620" s="184" t="s">
        <v>163</v>
      </c>
      <c r="B620" s="185" t="s">
        <v>71</v>
      </c>
      <c r="C620" s="183">
        <v>1056590</v>
      </c>
      <c r="D620" s="183">
        <v>215319</v>
      </c>
    </row>
    <row r="621" spans="1:4" ht="31.5">
      <c r="A621" s="184" t="s">
        <v>164</v>
      </c>
      <c r="B621" s="185" t="s">
        <v>165</v>
      </c>
      <c r="C621" s="183">
        <v>1056590</v>
      </c>
      <c r="D621" s="183">
        <v>215319</v>
      </c>
    </row>
    <row r="622" spans="1:4" ht="15.75">
      <c r="A622" s="184" t="s">
        <v>168</v>
      </c>
      <c r="B622" s="185" t="s">
        <v>169</v>
      </c>
      <c r="C622" s="183">
        <v>61211</v>
      </c>
      <c r="D622" s="183">
        <v>9852</v>
      </c>
    </row>
    <row r="623" spans="1:4" ht="15.75">
      <c r="A623" s="184" t="s">
        <v>203</v>
      </c>
      <c r="B623" s="185" t="s">
        <v>204</v>
      </c>
      <c r="C623" s="183">
        <v>7800</v>
      </c>
      <c r="D623" s="183">
        <v>1070</v>
      </c>
    </row>
    <row r="624" spans="1:4" ht="31.5">
      <c r="A624" s="184" t="s">
        <v>191</v>
      </c>
      <c r="B624" s="185" t="s">
        <v>192</v>
      </c>
      <c r="C624" s="183">
        <v>30910</v>
      </c>
      <c r="D624" s="183">
        <v>3780</v>
      </c>
    </row>
    <row r="625" spans="1:4" ht="15.75">
      <c r="A625" s="184" t="s">
        <v>193</v>
      </c>
      <c r="B625" s="185" t="s">
        <v>194</v>
      </c>
      <c r="C625" s="183">
        <v>22501</v>
      </c>
      <c r="D625" s="183">
        <v>3486</v>
      </c>
    </row>
    <row r="626" spans="1:4" ht="15.75">
      <c r="A626" s="184" t="s">
        <v>195</v>
      </c>
      <c r="B626" s="185" t="s">
        <v>196</v>
      </c>
      <c r="C626" s="183">
        <v>0</v>
      </c>
      <c r="D626" s="183">
        <v>1516</v>
      </c>
    </row>
    <row r="627" spans="1:4" ht="15.75">
      <c r="A627" s="184" t="s">
        <v>172</v>
      </c>
      <c r="B627" s="185" t="s">
        <v>173</v>
      </c>
      <c r="C627" s="183">
        <v>198030</v>
      </c>
      <c r="D627" s="183">
        <v>42540</v>
      </c>
    </row>
    <row r="628" spans="1:4" ht="31.5">
      <c r="A628" s="184" t="s">
        <v>174</v>
      </c>
      <c r="B628" s="185" t="s">
        <v>175</v>
      </c>
      <c r="C628" s="183">
        <v>119725</v>
      </c>
      <c r="D628" s="183">
        <v>27061</v>
      </c>
    </row>
    <row r="629" spans="1:4" ht="15.75">
      <c r="A629" s="184" t="s">
        <v>176</v>
      </c>
      <c r="B629" s="185" t="s">
        <v>177</v>
      </c>
      <c r="C629" s="183">
        <v>49456</v>
      </c>
      <c r="D629" s="183">
        <v>11114</v>
      </c>
    </row>
    <row r="630" spans="1:4" ht="15.75">
      <c r="A630" s="184" t="s">
        <v>178</v>
      </c>
      <c r="B630" s="185" t="s">
        <v>179</v>
      </c>
      <c r="C630" s="183">
        <v>28849</v>
      </c>
      <c r="D630" s="183">
        <v>4365</v>
      </c>
    </row>
    <row r="631" spans="1:4" ht="15.75">
      <c r="A631" s="184" t="s">
        <v>180</v>
      </c>
      <c r="B631" s="185" t="s">
        <v>181</v>
      </c>
      <c r="C631" s="183">
        <v>779389</v>
      </c>
      <c r="D631" s="183">
        <v>151032</v>
      </c>
    </row>
    <row r="632" spans="1:4" ht="15.75">
      <c r="A632" s="184" t="s">
        <v>223</v>
      </c>
      <c r="B632" s="185" t="s">
        <v>224</v>
      </c>
      <c r="C632" s="183">
        <v>248384</v>
      </c>
      <c r="D632" s="183">
        <v>44699</v>
      </c>
    </row>
    <row r="633" spans="1:4" ht="15.75">
      <c r="A633" s="184" t="s">
        <v>250</v>
      </c>
      <c r="B633" s="185" t="s">
        <v>251</v>
      </c>
      <c r="C633" s="183">
        <v>3000</v>
      </c>
      <c r="D633" s="183">
        <v>130</v>
      </c>
    </row>
    <row r="634" spans="1:4" ht="15.75">
      <c r="A634" s="184" t="s">
        <v>225</v>
      </c>
      <c r="B634" s="185" t="s">
        <v>226</v>
      </c>
      <c r="C634" s="183">
        <v>19650</v>
      </c>
      <c r="D634" s="183">
        <v>3113</v>
      </c>
    </row>
    <row r="635" spans="1:4" ht="15.75">
      <c r="A635" s="184" t="s">
        <v>182</v>
      </c>
      <c r="B635" s="185" t="s">
        <v>183</v>
      </c>
      <c r="C635" s="183">
        <v>88929</v>
      </c>
      <c r="D635" s="183">
        <v>21476</v>
      </c>
    </row>
    <row r="636" spans="1:4" ht="15.75">
      <c r="A636" s="184" t="s">
        <v>205</v>
      </c>
      <c r="B636" s="185" t="s">
        <v>206</v>
      </c>
      <c r="C636" s="183">
        <v>278248</v>
      </c>
      <c r="D636" s="183">
        <v>70206</v>
      </c>
    </row>
    <row r="637" spans="1:4" ht="15.75">
      <c r="A637" s="184" t="s">
        <v>184</v>
      </c>
      <c r="B637" s="185" t="s">
        <v>185</v>
      </c>
      <c r="C637" s="183">
        <v>96472</v>
      </c>
      <c r="D637" s="183">
        <v>10701</v>
      </c>
    </row>
    <row r="638" spans="1:4" ht="15.75">
      <c r="A638" s="184" t="s">
        <v>186</v>
      </c>
      <c r="B638" s="185" t="s">
        <v>187</v>
      </c>
      <c r="C638" s="183">
        <v>1121</v>
      </c>
      <c r="D638" s="183">
        <v>30</v>
      </c>
    </row>
    <row r="639" spans="1:4" ht="15.75">
      <c r="A639" s="184" t="s">
        <v>233</v>
      </c>
      <c r="B639" s="185" t="s">
        <v>234</v>
      </c>
      <c r="C639" s="183">
        <v>3076</v>
      </c>
      <c r="D639" s="183">
        <v>455</v>
      </c>
    </row>
    <row r="640" spans="1:4" ht="31.5">
      <c r="A640" s="184" t="s">
        <v>256</v>
      </c>
      <c r="B640" s="185" t="s">
        <v>257</v>
      </c>
      <c r="C640" s="183">
        <v>0</v>
      </c>
      <c r="D640" s="183">
        <v>222</v>
      </c>
    </row>
    <row r="641" spans="1:4" ht="14.25" customHeight="1">
      <c r="A641" s="184" t="s">
        <v>209</v>
      </c>
      <c r="B641" s="185" t="s">
        <v>210</v>
      </c>
      <c r="C641" s="183">
        <v>40509</v>
      </c>
      <c r="D641" s="183">
        <v>0</v>
      </c>
    </row>
    <row r="642" spans="1:4" ht="15.75">
      <c r="A642" s="184" t="s">
        <v>258</v>
      </c>
      <c r="B642" s="185" t="s">
        <v>259</v>
      </c>
      <c r="C642" s="183">
        <v>1343</v>
      </c>
      <c r="D642" s="183">
        <v>97</v>
      </c>
    </row>
    <row r="643" spans="1:4" ht="31.5">
      <c r="A643" s="184" t="s">
        <v>260</v>
      </c>
      <c r="B643" s="185" t="s">
        <v>261</v>
      </c>
      <c r="C643" s="183">
        <v>97</v>
      </c>
      <c r="D643" s="183">
        <v>97</v>
      </c>
    </row>
    <row r="644" spans="1:4" ht="31.5">
      <c r="A644" s="184" t="s">
        <v>262</v>
      </c>
      <c r="B644" s="185" t="s">
        <v>263</v>
      </c>
      <c r="C644" s="183">
        <v>1246</v>
      </c>
      <c r="D644" s="183">
        <v>0</v>
      </c>
    </row>
    <row r="645" spans="1:4" ht="15.75">
      <c r="A645" s="182" t="s">
        <v>188</v>
      </c>
      <c r="B645" s="182"/>
      <c r="C645" s="183">
        <v>2096563</v>
      </c>
      <c r="D645" s="183">
        <v>418840</v>
      </c>
    </row>
    <row r="646" spans="1:4" ht="15.75">
      <c r="A646" s="187" t="s">
        <v>211</v>
      </c>
      <c r="B646" s="187"/>
      <c r="C646" s="187"/>
      <c r="D646" s="187"/>
    </row>
    <row r="647" spans="1:4" ht="15.75">
      <c r="A647" s="184" t="s">
        <v>214</v>
      </c>
      <c r="B647" s="185" t="s">
        <v>215</v>
      </c>
      <c r="C647" s="183">
        <v>14998</v>
      </c>
      <c r="D647" s="183">
        <v>0</v>
      </c>
    </row>
    <row r="648" spans="1:4" ht="15.75">
      <c r="A648" s="184" t="s">
        <v>216</v>
      </c>
      <c r="B648" s="185" t="s">
        <v>217</v>
      </c>
      <c r="C648" s="183">
        <v>14998</v>
      </c>
      <c r="D648" s="183">
        <v>0</v>
      </c>
    </row>
    <row r="649" spans="1:4" ht="15.75">
      <c r="A649" s="182" t="s">
        <v>218</v>
      </c>
      <c r="B649" s="182"/>
      <c r="C649" s="183">
        <v>14998</v>
      </c>
      <c r="D649" s="183">
        <v>0</v>
      </c>
    </row>
    <row r="650" spans="1:4" ht="15.75">
      <c r="A650" s="184"/>
      <c r="B650" s="181"/>
      <c r="C650" s="183"/>
      <c r="D650" s="183"/>
    </row>
    <row r="651" spans="1:4" ht="15.75">
      <c r="A651" s="182" t="s">
        <v>326</v>
      </c>
      <c r="B651" s="182"/>
      <c r="C651" s="183">
        <v>2111561</v>
      </c>
      <c r="D651" s="183">
        <v>418840</v>
      </c>
    </row>
    <row r="652" spans="1:4" ht="15.75">
      <c r="A652" s="182" t="s">
        <v>968</v>
      </c>
      <c r="B652" s="182"/>
      <c r="C652" s="182"/>
      <c r="D652" s="182"/>
    </row>
    <row r="653" spans="1:4" ht="15.75">
      <c r="A653" s="187" t="s">
        <v>162</v>
      </c>
      <c r="B653" s="187"/>
      <c r="C653" s="187"/>
      <c r="D653" s="187"/>
    </row>
    <row r="654" spans="1:4" ht="31.5">
      <c r="A654" s="184" t="s">
        <v>163</v>
      </c>
      <c r="B654" s="185" t="s">
        <v>71</v>
      </c>
      <c r="C654" s="183">
        <v>997634</v>
      </c>
      <c r="D654" s="183">
        <v>197515</v>
      </c>
    </row>
    <row r="655" spans="1:4" ht="31.5">
      <c r="A655" s="184" t="s">
        <v>164</v>
      </c>
      <c r="B655" s="185" t="s">
        <v>165</v>
      </c>
      <c r="C655" s="183">
        <v>997634</v>
      </c>
      <c r="D655" s="183">
        <v>197515</v>
      </c>
    </row>
    <row r="656" spans="1:4" ht="15.75">
      <c r="A656" s="184" t="s">
        <v>168</v>
      </c>
      <c r="B656" s="185" t="s">
        <v>169</v>
      </c>
      <c r="C656" s="183">
        <v>37436</v>
      </c>
      <c r="D656" s="183">
        <v>11957</v>
      </c>
    </row>
    <row r="657" spans="1:4" ht="31.5">
      <c r="A657" s="184" t="s">
        <v>191</v>
      </c>
      <c r="B657" s="185" t="s">
        <v>192</v>
      </c>
      <c r="C657" s="183">
        <v>29226</v>
      </c>
      <c r="D657" s="183">
        <v>3336</v>
      </c>
    </row>
    <row r="658" spans="1:4" ht="15.75">
      <c r="A658" s="184" t="s">
        <v>193</v>
      </c>
      <c r="B658" s="185" t="s">
        <v>194</v>
      </c>
      <c r="C658" s="183">
        <v>8210</v>
      </c>
      <c r="D658" s="183">
        <v>6345</v>
      </c>
    </row>
    <row r="659" spans="1:4" ht="15.75">
      <c r="A659" s="184" t="s">
        <v>195</v>
      </c>
      <c r="B659" s="185" t="s">
        <v>196</v>
      </c>
      <c r="C659" s="183">
        <v>0</v>
      </c>
      <c r="D659" s="183">
        <v>2276</v>
      </c>
    </row>
    <row r="660" spans="1:4" ht="15.75">
      <c r="A660" s="184" t="s">
        <v>172</v>
      </c>
      <c r="B660" s="185" t="s">
        <v>173</v>
      </c>
      <c r="C660" s="183">
        <v>187242</v>
      </c>
      <c r="D660" s="183">
        <v>39008</v>
      </c>
    </row>
    <row r="661" spans="1:4" ht="31.5">
      <c r="A661" s="184" t="s">
        <v>174</v>
      </c>
      <c r="B661" s="185" t="s">
        <v>175</v>
      </c>
      <c r="C661" s="183">
        <v>113202</v>
      </c>
      <c r="D661" s="183">
        <v>25011</v>
      </c>
    </row>
    <row r="662" spans="1:4" ht="15.75">
      <c r="A662" s="184" t="s">
        <v>176</v>
      </c>
      <c r="B662" s="185" t="s">
        <v>177</v>
      </c>
      <c r="C662" s="183">
        <v>46762</v>
      </c>
      <c r="D662" s="183">
        <v>10109</v>
      </c>
    </row>
    <row r="663" spans="1:4" ht="15.75">
      <c r="A663" s="184" t="s">
        <v>178</v>
      </c>
      <c r="B663" s="185" t="s">
        <v>179</v>
      </c>
      <c r="C663" s="183">
        <v>27278</v>
      </c>
      <c r="D663" s="183">
        <v>3888</v>
      </c>
    </row>
    <row r="664" spans="1:4" ht="15.75">
      <c r="A664" s="184" t="s">
        <v>180</v>
      </c>
      <c r="B664" s="185" t="s">
        <v>181</v>
      </c>
      <c r="C664" s="183">
        <v>583772</v>
      </c>
      <c r="D664" s="183">
        <v>232039</v>
      </c>
    </row>
    <row r="665" spans="1:4" ht="15.75">
      <c r="A665" s="184" t="s">
        <v>223</v>
      </c>
      <c r="B665" s="185" t="s">
        <v>224</v>
      </c>
      <c r="C665" s="183">
        <v>148287</v>
      </c>
      <c r="D665" s="183">
        <v>34330</v>
      </c>
    </row>
    <row r="666" spans="1:4" ht="15.75">
      <c r="A666" s="184" t="s">
        <v>250</v>
      </c>
      <c r="B666" s="185" t="s">
        <v>251</v>
      </c>
      <c r="C666" s="183">
        <v>390</v>
      </c>
      <c r="D666" s="183">
        <v>132</v>
      </c>
    </row>
    <row r="667" spans="1:4" ht="15.75">
      <c r="A667" s="184" t="s">
        <v>225</v>
      </c>
      <c r="B667" s="185" t="s">
        <v>226</v>
      </c>
      <c r="C667" s="183">
        <v>8700</v>
      </c>
      <c r="D667" s="183">
        <v>1212</v>
      </c>
    </row>
    <row r="668" spans="1:4" ht="15.75">
      <c r="A668" s="184" t="s">
        <v>182</v>
      </c>
      <c r="B668" s="185" t="s">
        <v>183</v>
      </c>
      <c r="C668" s="183">
        <v>17600</v>
      </c>
      <c r="D668" s="183">
        <v>4179</v>
      </c>
    </row>
    <row r="669" spans="1:4" ht="15.75">
      <c r="A669" s="184" t="s">
        <v>205</v>
      </c>
      <c r="B669" s="185" t="s">
        <v>206</v>
      </c>
      <c r="C669" s="183">
        <v>329638</v>
      </c>
      <c r="D669" s="183">
        <v>176197</v>
      </c>
    </row>
    <row r="670" spans="1:4" ht="15.75">
      <c r="A670" s="184" t="s">
        <v>184</v>
      </c>
      <c r="B670" s="185" t="s">
        <v>185</v>
      </c>
      <c r="C670" s="183">
        <v>44642</v>
      </c>
      <c r="D670" s="183">
        <v>14363</v>
      </c>
    </row>
    <row r="671" spans="1:4" ht="15.75">
      <c r="A671" s="184" t="s">
        <v>186</v>
      </c>
      <c r="B671" s="185" t="s">
        <v>187</v>
      </c>
      <c r="C671" s="183">
        <v>651</v>
      </c>
      <c r="D671" s="183">
        <v>10</v>
      </c>
    </row>
    <row r="672" spans="1:4" ht="15.75">
      <c r="A672" s="184" t="s">
        <v>233</v>
      </c>
      <c r="B672" s="185" t="s">
        <v>234</v>
      </c>
      <c r="C672" s="183">
        <v>3476</v>
      </c>
      <c r="D672" s="183">
        <v>1616</v>
      </c>
    </row>
    <row r="673" spans="1:4" ht="31.5">
      <c r="A673" s="184" t="s">
        <v>209</v>
      </c>
      <c r="B673" s="185" t="s">
        <v>210</v>
      </c>
      <c r="C673" s="183">
        <v>30388</v>
      </c>
      <c r="D673" s="183">
        <v>0</v>
      </c>
    </row>
    <row r="674" spans="1:4" ht="15.75">
      <c r="A674" s="184" t="s">
        <v>258</v>
      </c>
      <c r="B674" s="185" t="s">
        <v>259</v>
      </c>
      <c r="C674" s="183">
        <v>2830</v>
      </c>
      <c r="D674" s="183">
        <v>20</v>
      </c>
    </row>
    <row r="675" spans="1:4" ht="31.5">
      <c r="A675" s="184" t="s">
        <v>260</v>
      </c>
      <c r="B675" s="185" t="s">
        <v>261</v>
      </c>
      <c r="C675" s="183">
        <v>1430</v>
      </c>
      <c r="D675" s="183">
        <v>20</v>
      </c>
    </row>
    <row r="676" spans="1:4" ht="31.5">
      <c r="A676" s="184" t="s">
        <v>262</v>
      </c>
      <c r="B676" s="185" t="s">
        <v>263</v>
      </c>
      <c r="C676" s="183">
        <v>1400</v>
      </c>
      <c r="D676" s="183">
        <v>0</v>
      </c>
    </row>
    <row r="677" spans="1:4" ht="15.75">
      <c r="A677" s="182" t="s">
        <v>188</v>
      </c>
      <c r="B677" s="182"/>
      <c r="C677" s="183">
        <v>1808914</v>
      </c>
      <c r="D677" s="183">
        <v>480539</v>
      </c>
    </row>
    <row r="678" spans="1:4" ht="15.75">
      <c r="A678" s="187" t="s">
        <v>211</v>
      </c>
      <c r="B678" s="187"/>
      <c r="C678" s="187"/>
      <c r="D678" s="187"/>
    </row>
    <row r="679" spans="1:4" ht="15.75">
      <c r="A679" s="184" t="s">
        <v>214</v>
      </c>
      <c r="B679" s="185" t="s">
        <v>215</v>
      </c>
      <c r="C679" s="183">
        <v>33089</v>
      </c>
      <c r="D679" s="183">
        <v>0</v>
      </c>
    </row>
    <row r="680" spans="1:4" ht="15.75">
      <c r="A680" s="184" t="s">
        <v>275</v>
      </c>
      <c r="B680" s="185" t="s">
        <v>276</v>
      </c>
      <c r="C680" s="183">
        <v>2040</v>
      </c>
      <c r="D680" s="183">
        <v>0</v>
      </c>
    </row>
    <row r="681" spans="1:4" ht="15.75">
      <c r="A681" s="184" t="s">
        <v>216</v>
      </c>
      <c r="B681" s="185" t="s">
        <v>217</v>
      </c>
      <c r="C681" s="183">
        <v>3605</v>
      </c>
      <c r="D681" s="183">
        <v>0</v>
      </c>
    </row>
    <row r="682" spans="1:4" ht="15.75">
      <c r="A682" s="184" t="s">
        <v>277</v>
      </c>
      <c r="B682" s="185" t="s">
        <v>278</v>
      </c>
      <c r="C682" s="183">
        <v>27444</v>
      </c>
      <c r="D682" s="183">
        <v>0</v>
      </c>
    </row>
    <row r="683" spans="1:4" ht="15.75">
      <c r="A683" s="182" t="s">
        <v>218</v>
      </c>
      <c r="B683" s="182"/>
      <c r="C683" s="183">
        <v>33089</v>
      </c>
      <c r="D683" s="183">
        <v>0</v>
      </c>
    </row>
    <row r="684" spans="1:4" ht="15.75">
      <c r="A684" s="184"/>
      <c r="B684" s="181"/>
      <c r="C684" s="183"/>
      <c r="D684" s="183"/>
    </row>
    <row r="685" spans="1:4" ht="15.75">
      <c r="A685" s="182" t="s">
        <v>967</v>
      </c>
      <c r="B685" s="182"/>
      <c r="C685" s="183">
        <v>1842003</v>
      </c>
      <c r="D685" s="183">
        <v>480539</v>
      </c>
    </row>
    <row r="686" spans="1:4" ht="15.75">
      <c r="A686" s="184"/>
      <c r="B686" s="181"/>
      <c r="C686" s="183"/>
      <c r="D686" s="183"/>
    </row>
    <row r="687" spans="1:4" ht="15.75">
      <c r="A687" s="182" t="s">
        <v>327</v>
      </c>
      <c r="B687" s="182"/>
      <c r="C687" s="182"/>
      <c r="D687" s="182"/>
    </row>
    <row r="688" spans="1:4" ht="15.75">
      <c r="A688" s="187" t="s">
        <v>162</v>
      </c>
      <c r="B688" s="187"/>
      <c r="C688" s="187"/>
      <c r="D688" s="187"/>
    </row>
    <row r="689" spans="1:4" ht="15.75">
      <c r="A689" s="184" t="s">
        <v>180</v>
      </c>
      <c r="B689" s="185" t="s">
        <v>181</v>
      </c>
      <c r="C689" s="183">
        <v>61460</v>
      </c>
      <c r="D689" s="183">
        <v>15384</v>
      </c>
    </row>
    <row r="690" spans="1:4" ht="15.75">
      <c r="A690" s="184" t="s">
        <v>184</v>
      </c>
      <c r="B690" s="185" t="s">
        <v>185</v>
      </c>
      <c r="C690" s="183">
        <v>61460</v>
      </c>
      <c r="D690" s="183">
        <v>15384</v>
      </c>
    </row>
    <row r="691" spans="1:4" ht="15.75">
      <c r="A691" s="182" t="s">
        <v>188</v>
      </c>
      <c r="B691" s="182"/>
      <c r="C691" s="183">
        <v>61460</v>
      </c>
      <c r="D691" s="183">
        <v>15384</v>
      </c>
    </row>
    <row r="692" spans="1:4" ht="15.75">
      <c r="A692" s="184"/>
      <c r="B692" s="181"/>
      <c r="C692" s="183"/>
      <c r="D692" s="183"/>
    </row>
    <row r="693" spans="1:4" ht="15.75">
      <c r="A693" s="182" t="s">
        <v>328</v>
      </c>
      <c r="B693" s="182"/>
      <c r="C693" s="183">
        <v>61460</v>
      </c>
      <c r="D693" s="183">
        <v>15384</v>
      </c>
    </row>
    <row r="694" spans="1:4" ht="15.75">
      <c r="A694" s="184"/>
      <c r="B694" s="181"/>
      <c r="C694" s="183"/>
      <c r="D694" s="183"/>
    </row>
    <row r="695" spans="1:4" ht="15.75">
      <c r="A695" s="182" t="s">
        <v>329</v>
      </c>
      <c r="B695" s="182"/>
      <c r="C695" s="182"/>
      <c r="D695" s="182"/>
    </row>
    <row r="696" spans="1:4" ht="15.75">
      <c r="A696" s="187" t="s">
        <v>162</v>
      </c>
      <c r="B696" s="187"/>
      <c r="C696" s="187"/>
      <c r="D696" s="187"/>
    </row>
    <row r="697" spans="1:4" ht="31.5">
      <c r="A697" s="184" t="s">
        <v>163</v>
      </c>
      <c r="B697" s="185" t="s">
        <v>71</v>
      </c>
      <c r="C697" s="183">
        <v>280664</v>
      </c>
      <c r="D697" s="183">
        <v>53332</v>
      </c>
    </row>
    <row r="698" spans="1:4" ht="31.5">
      <c r="A698" s="184" t="s">
        <v>164</v>
      </c>
      <c r="B698" s="185" t="s">
        <v>165</v>
      </c>
      <c r="C698" s="183">
        <v>280664</v>
      </c>
      <c r="D698" s="183">
        <v>53332</v>
      </c>
    </row>
    <row r="699" spans="1:4" ht="15.75">
      <c r="A699" s="184" t="s">
        <v>168</v>
      </c>
      <c r="B699" s="185" t="s">
        <v>169</v>
      </c>
      <c r="C699" s="183">
        <v>22818</v>
      </c>
      <c r="D699" s="183">
        <v>3426</v>
      </c>
    </row>
    <row r="700" spans="1:4" ht="15.75">
      <c r="A700" s="184" t="s">
        <v>203</v>
      </c>
      <c r="B700" s="185" t="s">
        <v>204</v>
      </c>
      <c r="C700" s="183">
        <v>4720</v>
      </c>
      <c r="D700" s="183">
        <v>480</v>
      </c>
    </row>
    <row r="701" spans="1:4" ht="31.5">
      <c r="A701" s="184" t="s">
        <v>191</v>
      </c>
      <c r="B701" s="185" t="s">
        <v>192</v>
      </c>
      <c r="C701" s="183">
        <v>8420</v>
      </c>
      <c r="D701" s="183">
        <v>1090</v>
      </c>
    </row>
    <row r="702" spans="1:4" ht="15.75">
      <c r="A702" s="184" t="s">
        <v>193</v>
      </c>
      <c r="B702" s="185" t="s">
        <v>194</v>
      </c>
      <c r="C702" s="183">
        <v>9678</v>
      </c>
      <c r="D702" s="183">
        <v>0</v>
      </c>
    </row>
    <row r="703" spans="1:4" ht="15.75">
      <c r="A703" s="184" t="s">
        <v>195</v>
      </c>
      <c r="B703" s="185" t="s">
        <v>196</v>
      </c>
      <c r="C703" s="183">
        <v>0</v>
      </c>
      <c r="D703" s="183">
        <v>1856</v>
      </c>
    </row>
    <row r="704" spans="1:4" ht="15.75">
      <c r="A704" s="184" t="s">
        <v>172</v>
      </c>
      <c r="B704" s="185" t="s">
        <v>173</v>
      </c>
      <c r="C704" s="183">
        <v>53589</v>
      </c>
      <c r="D704" s="183">
        <v>10828</v>
      </c>
    </row>
    <row r="705" spans="1:4" ht="31.5">
      <c r="A705" s="184" t="s">
        <v>174</v>
      </c>
      <c r="B705" s="185" t="s">
        <v>175</v>
      </c>
      <c r="C705" s="183">
        <v>32399</v>
      </c>
      <c r="D705" s="183">
        <v>6517</v>
      </c>
    </row>
    <row r="706" spans="1:4" ht="15.75">
      <c r="A706" s="184" t="s">
        <v>176</v>
      </c>
      <c r="B706" s="185" t="s">
        <v>177</v>
      </c>
      <c r="C706" s="183">
        <v>13383</v>
      </c>
      <c r="D706" s="183">
        <v>2827</v>
      </c>
    </row>
    <row r="707" spans="1:4" ht="15.75">
      <c r="A707" s="184" t="s">
        <v>178</v>
      </c>
      <c r="B707" s="185" t="s">
        <v>179</v>
      </c>
      <c r="C707" s="183">
        <v>7807</v>
      </c>
      <c r="D707" s="183">
        <v>1484</v>
      </c>
    </row>
    <row r="708" spans="1:4" ht="15.75">
      <c r="A708" s="184" t="s">
        <v>180</v>
      </c>
      <c r="B708" s="185" t="s">
        <v>181</v>
      </c>
      <c r="C708" s="183">
        <v>289179</v>
      </c>
      <c r="D708" s="183">
        <v>59807</v>
      </c>
    </row>
    <row r="709" spans="1:4" ht="15.75">
      <c r="A709" s="184" t="s">
        <v>250</v>
      </c>
      <c r="B709" s="185" t="s">
        <v>251</v>
      </c>
      <c r="C709" s="183">
        <v>400</v>
      </c>
      <c r="D709" s="183">
        <v>12</v>
      </c>
    </row>
    <row r="710" spans="1:4" ht="15.75">
      <c r="A710" s="184" t="s">
        <v>225</v>
      </c>
      <c r="B710" s="185" t="s">
        <v>226</v>
      </c>
      <c r="C710" s="183">
        <v>6000</v>
      </c>
      <c r="D710" s="183">
        <v>0</v>
      </c>
    </row>
    <row r="711" spans="1:4" ht="15.75">
      <c r="A711" s="184" t="s">
        <v>182</v>
      </c>
      <c r="B711" s="185" t="s">
        <v>183</v>
      </c>
      <c r="C711" s="183">
        <v>9000</v>
      </c>
      <c r="D711" s="183">
        <v>1007</v>
      </c>
    </row>
    <row r="712" spans="1:4" ht="15.75">
      <c r="A712" s="184" t="s">
        <v>205</v>
      </c>
      <c r="B712" s="185" t="s">
        <v>206</v>
      </c>
      <c r="C712" s="183">
        <v>30432</v>
      </c>
      <c r="D712" s="183">
        <v>5177</v>
      </c>
    </row>
    <row r="713" spans="1:4" ht="15.75">
      <c r="A713" s="184" t="s">
        <v>184</v>
      </c>
      <c r="B713" s="185" t="s">
        <v>185</v>
      </c>
      <c r="C713" s="183">
        <v>217063</v>
      </c>
      <c r="D713" s="183">
        <v>52848</v>
      </c>
    </row>
    <row r="714" spans="1:4" ht="15.75">
      <c r="A714" s="184" t="s">
        <v>186</v>
      </c>
      <c r="B714" s="185" t="s">
        <v>187</v>
      </c>
      <c r="C714" s="183">
        <v>400</v>
      </c>
      <c r="D714" s="183">
        <v>0</v>
      </c>
    </row>
    <row r="715" spans="1:4" ht="15.75">
      <c r="A715" s="184" t="s">
        <v>233</v>
      </c>
      <c r="B715" s="185" t="s">
        <v>234</v>
      </c>
      <c r="C715" s="183">
        <v>2300</v>
      </c>
      <c r="D715" s="183">
        <v>763</v>
      </c>
    </row>
    <row r="716" spans="1:4" ht="31.5">
      <c r="A716" s="184" t="s">
        <v>209</v>
      </c>
      <c r="B716" s="185" t="s">
        <v>210</v>
      </c>
      <c r="C716" s="183">
        <v>23584</v>
      </c>
      <c r="D716" s="183">
        <v>0</v>
      </c>
    </row>
    <row r="717" spans="1:4" ht="15.75">
      <c r="A717" s="184" t="s">
        <v>258</v>
      </c>
      <c r="B717" s="185" t="s">
        <v>259</v>
      </c>
      <c r="C717" s="183">
        <v>2022</v>
      </c>
      <c r="D717" s="183">
        <v>107</v>
      </c>
    </row>
    <row r="718" spans="1:4" ht="31.5">
      <c r="A718" s="184" t="s">
        <v>260</v>
      </c>
      <c r="B718" s="185" t="s">
        <v>261</v>
      </c>
      <c r="C718" s="183">
        <v>150</v>
      </c>
      <c r="D718" s="183">
        <v>107</v>
      </c>
    </row>
    <row r="719" spans="1:4" ht="31.5">
      <c r="A719" s="184" t="s">
        <v>262</v>
      </c>
      <c r="B719" s="185" t="s">
        <v>263</v>
      </c>
      <c r="C719" s="183">
        <v>1872</v>
      </c>
      <c r="D719" s="183">
        <v>0</v>
      </c>
    </row>
    <row r="720" spans="1:4" ht="15.75">
      <c r="A720" s="182" t="s">
        <v>188</v>
      </c>
      <c r="B720" s="182"/>
      <c r="C720" s="183">
        <v>648272</v>
      </c>
      <c r="D720" s="183">
        <v>127500</v>
      </c>
    </row>
    <row r="721" spans="1:4" ht="15.75">
      <c r="A721" s="187" t="s">
        <v>211</v>
      </c>
      <c r="B721" s="187"/>
      <c r="C721" s="187"/>
      <c r="D721" s="187"/>
    </row>
    <row r="722" spans="1:4" ht="15.75">
      <c r="A722" s="184" t="s">
        <v>214</v>
      </c>
      <c r="B722" s="185" t="s">
        <v>215</v>
      </c>
      <c r="C722" s="183">
        <v>10132</v>
      </c>
      <c r="D722" s="183">
        <v>0</v>
      </c>
    </row>
    <row r="723" spans="1:4" ht="15.75">
      <c r="A723" s="184" t="s">
        <v>275</v>
      </c>
      <c r="B723" s="185" t="s">
        <v>276</v>
      </c>
      <c r="C723" s="183">
        <v>1889</v>
      </c>
      <c r="D723" s="183">
        <v>0</v>
      </c>
    </row>
    <row r="724" spans="1:4" ht="15.75">
      <c r="A724" s="184" t="s">
        <v>216</v>
      </c>
      <c r="B724" s="185" t="s">
        <v>217</v>
      </c>
      <c r="C724" s="183">
        <v>8243</v>
      </c>
      <c r="D724" s="183">
        <v>0</v>
      </c>
    </row>
    <row r="725" spans="1:4" ht="15.75">
      <c r="A725" s="182" t="s">
        <v>218</v>
      </c>
      <c r="B725" s="182"/>
      <c r="C725" s="183">
        <v>10132</v>
      </c>
      <c r="D725" s="183">
        <v>0</v>
      </c>
    </row>
    <row r="726" spans="1:4" ht="15.75">
      <c r="A726" s="182" t="s">
        <v>330</v>
      </c>
      <c r="B726" s="182"/>
      <c r="C726" s="183">
        <v>658404</v>
      </c>
      <c r="D726" s="183">
        <v>127500</v>
      </c>
    </row>
    <row r="727" spans="1:4" ht="15.75">
      <c r="A727" s="184"/>
      <c r="B727" s="181"/>
      <c r="C727" s="183"/>
      <c r="D727" s="183"/>
    </row>
    <row r="728" spans="1:4" ht="15.75">
      <c r="A728" s="182" t="s">
        <v>331</v>
      </c>
      <c r="B728" s="182"/>
      <c r="C728" s="182"/>
      <c r="D728" s="182"/>
    </row>
    <row r="729" spans="1:4" ht="15.75">
      <c r="A729" s="187" t="s">
        <v>162</v>
      </c>
      <c r="B729" s="187"/>
      <c r="C729" s="187"/>
      <c r="D729" s="187"/>
    </row>
    <row r="730" spans="1:4" ht="31.5">
      <c r="A730" s="184" t="s">
        <v>163</v>
      </c>
      <c r="B730" s="185" t="s">
        <v>71</v>
      </c>
      <c r="C730" s="183">
        <v>254460</v>
      </c>
      <c r="D730" s="183">
        <v>44638</v>
      </c>
    </row>
    <row r="731" spans="1:4" ht="31.5">
      <c r="A731" s="184" t="s">
        <v>164</v>
      </c>
      <c r="B731" s="185" t="s">
        <v>165</v>
      </c>
      <c r="C731" s="183">
        <v>254460</v>
      </c>
      <c r="D731" s="183">
        <v>44638</v>
      </c>
    </row>
    <row r="732" spans="1:4" ht="15.75">
      <c r="A732" s="184" t="s">
        <v>168</v>
      </c>
      <c r="B732" s="185" t="s">
        <v>169</v>
      </c>
      <c r="C732" s="183">
        <v>16885</v>
      </c>
      <c r="D732" s="183">
        <v>3840</v>
      </c>
    </row>
    <row r="733" spans="1:4" ht="15.75">
      <c r="A733" s="184" t="s">
        <v>203</v>
      </c>
      <c r="B733" s="185" t="s">
        <v>204</v>
      </c>
      <c r="C733" s="183">
        <v>9420</v>
      </c>
      <c r="D733" s="183">
        <v>2310</v>
      </c>
    </row>
    <row r="734" spans="1:4" ht="31.5">
      <c r="A734" s="184" t="s">
        <v>191</v>
      </c>
      <c r="B734" s="185" t="s">
        <v>192</v>
      </c>
      <c r="C734" s="183">
        <v>7465</v>
      </c>
      <c r="D734" s="183">
        <v>817</v>
      </c>
    </row>
    <row r="735" spans="1:4" ht="15.75">
      <c r="A735" s="184" t="s">
        <v>195</v>
      </c>
      <c r="B735" s="185" t="s">
        <v>196</v>
      </c>
      <c r="C735" s="183">
        <v>0</v>
      </c>
      <c r="D735" s="183">
        <v>713</v>
      </c>
    </row>
    <row r="736" spans="1:4" ht="15.75">
      <c r="A736" s="184" t="s">
        <v>172</v>
      </c>
      <c r="B736" s="185" t="s">
        <v>173</v>
      </c>
      <c r="C736" s="183">
        <v>67076</v>
      </c>
      <c r="D736" s="183">
        <v>9913</v>
      </c>
    </row>
    <row r="737" spans="1:4" ht="31.5">
      <c r="A737" s="184" t="s">
        <v>174</v>
      </c>
      <c r="B737" s="185" t="s">
        <v>175</v>
      </c>
      <c r="C737" s="183">
        <v>46453</v>
      </c>
      <c r="D737" s="183">
        <v>5466</v>
      </c>
    </row>
    <row r="738" spans="1:4" ht="31.5">
      <c r="A738" s="184" t="s">
        <v>240</v>
      </c>
      <c r="B738" s="185" t="s">
        <v>241</v>
      </c>
      <c r="C738" s="183">
        <v>0</v>
      </c>
      <c r="D738" s="183">
        <v>736</v>
      </c>
    </row>
    <row r="739" spans="1:4" ht="15.75">
      <c r="A739" s="184" t="s">
        <v>176</v>
      </c>
      <c r="B739" s="185" t="s">
        <v>177</v>
      </c>
      <c r="C739" s="183">
        <v>13025</v>
      </c>
      <c r="D739" s="183">
        <v>2500</v>
      </c>
    </row>
    <row r="740" spans="1:4" ht="15.75">
      <c r="A740" s="184" t="s">
        <v>178</v>
      </c>
      <c r="B740" s="185" t="s">
        <v>179</v>
      </c>
      <c r="C740" s="183">
        <v>7598</v>
      </c>
      <c r="D740" s="183">
        <v>1211</v>
      </c>
    </row>
    <row r="741" spans="1:4" ht="15.75">
      <c r="A741" s="184" t="s">
        <v>180</v>
      </c>
      <c r="B741" s="185" t="s">
        <v>181</v>
      </c>
      <c r="C741" s="183">
        <v>483153</v>
      </c>
      <c r="D741" s="183">
        <v>102140</v>
      </c>
    </row>
    <row r="742" spans="1:4" ht="15.75">
      <c r="A742" s="184" t="s">
        <v>223</v>
      </c>
      <c r="B742" s="185" t="s">
        <v>224</v>
      </c>
      <c r="C742" s="183">
        <v>10251</v>
      </c>
      <c r="D742" s="183">
        <v>1315</v>
      </c>
    </row>
    <row r="743" spans="1:4" ht="15.75">
      <c r="A743" s="184" t="s">
        <v>250</v>
      </c>
      <c r="B743" s="185" t="s">
        <v>251</v>
      </c>
      <c r="C743" s="183">
        <v>300</v>
      </c>
      <c r="D743" s="183">
        <v>0</v>
      </c>
    </row>
    <row r="744" spans="1:4" ht="15.75">
      <c r="A744" s="184" t="s">
        <v>225</v>
      </c>
      <c r="B744" s="185" t="s">
        <v>226</v>
      </c>
      <c r="C744" s="183">
        <v>4000</v>
      </c>
      <c r="D744" s="183">
        <v>16</v>
      </c>
    </row>
    <row r="745" spans="1:4" ht="15.75">
      <c r="A745" s="184" t="s">
        <v>242</v>
      </c>
      <c r="B745" s="185" t="s">
        <v>243</v>
      </c>
      <c r="C745" s="183">
        <v>1000</v>
      </c>
      <c r="D745" s="183">
        <v>0</v>
      </c>
    </row>
    <row r="746" spans="1:4" ht="15.75">
      <c r="A746" s="184" t="s">
        <v>182</v>
      </c>
      <c r="B746" s="185" t="s">
        <v>183</v>
      </c>
      <c r="C746" s="183">
        <v>17500</v>
      </c>
      <c r="D746" s="183">
        <v>1633</v>
      </c>
    </row>
    <row r="747" spans="1:4" ht="15.75">
      <c r="A747" s="184" t="s">
        <v>205</v>
      </c>
      <c r="B747" s="185" t="s">
        <v>206</v>
      </c>
      <c r="C747" s="183">
        <v>22688</v>
      </c>
      <c r="D747" s="183">
        <v>6065</v>
      </c>
    </row>
    <row r="748" spans="1:4" ht="15.75">
      <c r="A748" s="184" t="s">
        <v>184</v>
      </c>
      <c r="B748" s="185" t="s">
        <v>185</v>
      </c>
      <c r="C748" s="183">
        <v>389670</v>
      </c>
      <c r="D748" s="183">
        <v>92596</v>
      </c>
    </row>
    <row r="749" spans="1:4" ht="15.75">
      <c r="A749" s="184" t="s">
        <v>207</v>
      </c>
      <c r="B749" s="185" t="s">
        <v>208</v>
      </c>
      <c r="C749" s="183">
        <v>2700</v>
      </c>
      <c r="D749" s="183">
        <v>0</v>
      </c>
    </row>
    <row r="750" spans="1:4" ht="15.75">
      <c r="A750" s="184" t="s">
        <v>186</v>
      </c>
      <c r="B750" s="185" t="s">
        <v>187</v>
      </c>
      <c r="C750" s="183">
        <v>1200</v>
      </c>
      <c r="D750" s="183">
        <v>0</v>
      </c>
    </row>
    <row r="751" spans="1:4" ht="15.75">
      <c r="A751" s="184" t="s">
        <v>233</v>
      </c>
      <c r="B751" s="185" t="s">
        <v>234</v>
      </c>
      <c r="C751" s="183">
        <v>1200</v>
      </c>
      <c r="D751" s="183">
        <v>515</v>
      </c>
    </row>
    <row r="752" spans="1:4" ht="17.25" customHeight="1">
      <c r="A752" s="184" t="s">
        <v>209</v>
      </c>
      <c r="B752" s="185" t="s">
        <v>210</v>
      </c>
      <c r="C752" s="183">
        <v>32644</v>
      </c>
      <c r="D752" s="183">
        <v>0</v>
      </c>
    </row>
    <row r="753" spans="1:4" ht="15.75">
      <c r="A753" s="184" t="s">
        <v>258</v>
      </c>
      <c r="B753" s="185" t="s">
        <v>259</v>
      </c>
      <c r="C753" s="183">
        <v>1400</v>
      </c>
      <c r="D753" s="183">
        <v>0</v>
      </c>
    </row>
    <row r="754" spans="1:4" ht="31.5">
      <c r="A754" s="184" t="s">
        <v>260</v>
      </c>
      <c r="B754" s="185" t="s">
        <v>261</v>
      </c>
      <c r="C754" s="183">
        <v>250</v>
      </c>
      <c r="D754" s="183">
        <v>0</v>
      </c>
    </row>
    <row r="755" spans="1:4" ht="31.5">
      <c r="A755" s="184" t="s">
        <v>262</v>
      </c>
      <c r="B755" s="185" t="s">
        <v>263</v>
      </c>
      <c r="C755" s="183">
        <v>1150</v>
      </c>
      <c r="D755" s="183">
        <v>0</v>
      </c>
    </row>
    <row r="756" spans="1:4" ht="15.75">
      <c r="A756" s="182" t="s">
        <v>188</v>
      </c>
      <c r="B756" s="182"/>
      <c r="C756" s="183">
        <v>822974</v>
      </c>
      <c r="D756" s="183">
        <v>160531</v>
      </c>
    </row>
    <row r="757" spans="1:4" ht="15.75">
      <c r="A757" s="187" t="s">
        <v>211</v>
      </c>
      <c r="B757" s="187"/>
      <c r="C757" s="187"/>
      <c r="D757" s="187"/>
    </row>
    <row r="758" spans="1:4" ht="15.75">
      <c r="A758" s="184" t="s">
        <v>212</v>
      </c>
      <c r="B758" s="185" t="s">
        <v>213</v>
      </c>
      <c r="C758" s="183">
        <v>181656</v>
      </c>
      <c r="D758" s="183">
        <v>0</v>
      </c>
    </row>
    <row r="759" spans="1:4" ht="15.75">
      <c r="A759" s="184" t="s">
        <v>214</v>
      </c>
      <c r="B759" s="185" t="s">
        <v>215</v>
      </c>
      <c r="C759" s="183">
        <v>6414</v>
      </c>
      <c r="D759" s="183">
        <v>0</v>
      </c>
    </row>
    <row r="760" spans="1:4" ht="15.75">
      <c r="A760" s="184" t="s">
        <v>216</v>
      </c>
      <c r="B760" s="185" t="s">
        <v>217</v>
      </c>
      <c r="C760" s="183">
        <v>6414</v>
      </c>
      <c r="D760" s="183">
        <v>0</v>
      </c>
    </row>
    <row r="761" spans="1:4" ht="15.75">
      <c r="A761" s="182" t="s">
        <v>218</v>
      </c>
      <c r="B761" s="182"/>
      <c r="C761" s="183">
        <v>188070</v>
      </c>
      <c r="D761" s="183">
        <v>0</v>
      </c>
    </row>
    <row r="762" spans="1:4" ht="15.75">
      <c r="A762" s="184"/>
      <c r="B762" s="181"/>
      <c r="C762" s="183"/>
      <c r="D762" s="183"/>
    </row>
    <row r="763" spans="1:4" ht="15.75">
      <c r="A763" s="182" t="s">
        <v>332</v>
      </c>
      <c r="B763" s="182"/>
      <c r="C763" s="183">
        <v>1011044</v>
      </c>
      <c r="D763" s="183">
        <v>160531</v>
      </c>
    </row>
    <row r="764" spans="1:4" ht="15.75">
      <c r="A764" s="184"/>
      <c r="B764" s="181"/>
      <c r="C764" s="183"/>
      <c r="D764" s="183"/>
    </row>
    <row r="765" spans="1:4" ht="15.75">
      <c r="A765" s="182" t="s">
        <v>333</v>
      </c>
      <c r="B765" s="182"/>
      <c r="C765" s="182"/>
      <c r="D765" s="182"/>
    </row>
    <row r="766" spans="1:4" ht="15.75">
      <c r="A766" s="187" t="s">
        <v>162</v>
      </c>
      <c r="B766" s="187"/>
      <c r="C766" s="187"/>
      <c r="D766" s="187"/>
    </row>
    <row r="767" spans="1:4" ht="31.5">
      <c r="A767" s="184" t="s">
        <v>163</v>
      </c>
      <c r="B767" s="185" t="s">
        <v>71</v>
      </c>
      <c r="C767" s="183">
        <v>229080</v>
      </c>
      <c r="D767" s="183">
        <v>41573</v>
      </c>
    </row>
    <row r="768" spans="1:4" ht="31.5">
      <c r="A768" s="184" t="s">
        <v>164</v>
      </c>
      <c r="B768" s="185" t="s">
        <v>165</v>
      </c>
      <c r="C768" s="183">
        <v>229080</v>
      </c>
      <c r="D768" s="183">
        <v>41573</v>
      </c>
    </row>
    <row r="769" spans="1:4" ht="15.75">
      <c r="A769" s="184" t="s">
        <v>168</v>
      </c>
      <c r="B769" s="185" t="s">
        <v>169</v>
      </c>
      <c r="C769" s="183">
        <v>10906</v>
      </c>
      <c r="D769" s="183">
        <v>2115</v>
      </c>
    </row>
    <row r="770" spans="1:4" ht="15.75">
      <c r="A770" s="184" t="s">
        <v>203</v>
      </c>
      <c r="B770" s="185" t="s">
        <v>204</v>
      </c>
      <c r="C770" s="183">
        <v>1740</v>
      </c>
      <c r="D770" s="183">
        <v>360</v>
      </c>
    </row>
    <row r="771" spans="1:4" ht="31.5">
      <c r="A771" s="184" t="s">
        <v>191</v>
      </c>
      <c r="B771" s="185" t="s">
        <v>192</v>
      </c>
      <c r="C771" s="183">
        <v>6872</v>
      </c>
      <c r="D771" s="183">
        <v>795</v>
      </c>
    </row>
    <row r="772" spans="1:4" ht="15.75">
      <c r="A772" s="184" t="s">
        <v>193</v>
      </c>
      <c r="B772" s="185" t="s">
        <v>194</v>
      </c>
      <c r="C772" s="183">
        <v>2294</v>
      </c>
      <c r="D772" s="183">
        <v>0</v>
      </c>
    </row>
    <row r="773" spans="1:4" ht="15.75">
      <c r="A773" s="184" t="s">
        <v>195</v>
      </c>
      <c r="B773" s="185" t="s">
        <v>196</v>
      </c>
      <c r="C773" s="183">
        <v>0</v>
      </c>
      <c r="D773" s="183">
        <v>960</v>
      </c>
    </row>
    <row r="774" spans="1:4" ht="15.75">
      <c r="A774" s="184" t="s">
        <v>172</v>
      </c>
      <c r="B774" s="185" t="s">
        <v>173</v>
      </c>
      <c r="C774" s="183">
        <v>45684</v>
      </c>
      <c r="D774" s="183">
        <v>8367</v>
      </c>
    </row>
    <row r="775" spans="1:4" ht="31.5">
      <c r="A775" s="184" t="s">
        <v>174</v>
      </c>
      <c r="B775" s="185" t="s">
        <v>175</v>
      </c>
      <c r="C775" s="183">
        <v>27620</v>
      </c>
      <c r="D775" s="183">
        <v>5104</v>
      </c>
    </row>
    <row r="776" spans="1:4" ht="15.75">
      <c r="A776" s="184" t="s">
        <v>176</v>
      </c>
      <c r="B776" s="185" t="s">
        <v>177</v>
      </c>
      <c r="C776" s="183">
        <v>11409</v>
      </c>
      <c r="D776" s="183">
        <v>2206</v>
      </c>
    </row>
    <row r="777" spans="1:4" ht="15.75">
      <c r="A777" s="184" t="s">
        <v>178</v>
      </c>
      <c r="B777" s="185" t="s">
        <v>179</v>
      </c>
      <c r="C777" s="183">
        <v>6655</v>
      </c>
      <c r="D777" s="183">
        <v>1057</v>
      </c>
    </row>
    <row r="778" spans="1:4" ht="15.75">
      <c r="A778" s="184" t="s">
        <v>180</v>
      </c>
      <c r="B778" s="185" t="s">
        <v>181</v>
      </c>
      <c r="C778" s="183">
        <v>92358</v>
      </c>
      <c r="D778" s="183">
        <v>36563</v>
      </c>
    </row>
    <row r="779" spans="1:4" ht="15.75">
      <c r="A779" s="184" t="s">
        <v>223</v>
      </c>
      <c r="B779" s="185" t="s">
        <v>224</v>
      </c>
      <c r="C779" s="183">
        <v>23916</v>
      </c>
      <c r="D779" s="183">
        <v>4439</v>
      </c>
    </row>
    <row r="780" spans="1:4" ht="15.75">
      <c r="A780" s="184" t="s">
        <v>250</v>
      </c>
      <c r="B780" s="185" t="s">
        <v>251</v>
      </c>
      <c r="C780" s="183">
        <v>292</v>
      </c>
      <c r="D780" s="183">
        <v>0</v>
      </c>
    </row>
    <row r="781" spans="1:4" ht="15.75">
      <c r="A781" s="184" t="s">
        <v>225</v>
      </c>
      <c r="B781" s="185" t="s">
        <v>226</v>
      </c>
      <c r="C781" s="183">
        <v>1294</v>
      </c>
      <c r="D781" s="183">
        <v>949</v>
      </c>
    </row>
    <row r="782" spans="1:4" ht="15.75">
      <c r="A782" s="184" t="s">
        <v>182</v>
      </c>
      <c r="B782" s="185" t="s">
        <v>183</v>
      </c>
      <c r="C782" s="183">
        <v>3511</v>
      </c>
      <c r="D782" s="183">
        <v>30</v>
      </c>
    </row>
    <row r="783" spans="1:4" ht="15.75">
      <c r="A783" s="184" t="s">
        <v>205</v>
      </c>
      <c r="B783" s="185" t="s">
        <v>206</v>
      </c>
      <c r="C783" s="183">
        <v>49407</v>
      </c>
      <c r="D783" s="183">
        <v>27427</v>
      </c>
    </row>
    <row r="784" spans="1:4" ht="15.75">
      <c r="A784" s="184" t="s">
        <v>184</v>
      </c>
      <c r="B784" s="185" t="s">
        <v>185</v>
      </c>
      <c r="C784" s="183">
        <v>12236</v>
      </c>
      <c r="D784" s="183">
        <v>3665</v>
      </c>
    </row>
    <row r="785" spans="1:4" ht="15.75">
      <c r="A785" s="184" t="s">
        <v>186</v>
      </c>
      <c r="B785" s="185" t="s">
        <v>187</v>
      </c>
      <c r="C785" s="183">
        <v>1402</v>
      </c>
      <c r="D785" s="183">
        <v>0</v>
      </c>
    </row>
    <row r="786" spans="1:4" ht="15.75">
      <c r="A786" s="184" t="s">
        <v>233</v>
      </c>
      <c r="B786" s="185" t="s">
        <v>234</v>
      </c>
      <c r="C786" s="183">
        <v>300</v>
      </c>
      <c r="D786" s="183">
        <v>53</v>
      </c>
    </row>
    <row r="787" spans="1:4" ht="15.75">
      <c r="A787" s="184" t="s">
        <v>258</v>
      </c>
      <c r="B787" s="185" t="s">
        <v>259</v>
      </c>
      <c r="C787" s="183">
        <v>0</v>
      </c>
      <c r="D787" s="183">
        <v>10</v>
      </c>
    </row>
    <row r="788" spans="1:4" ht="31.5">
      <c r="A788" s="184" t="s">
        <v>260</v>
      </c>
      <c r="B788" s="185" t="s">
        <v>261</v>
      </c>
      <c r="C788" s="183">
        <v>0</v>
      </c>
      <c r="D788" s="183">
        <v>10</v>
      </c>
    </row>
    <row r="789" spans="1:4" ht="15.75">
      <c r="A789" s="182" t="s">
        <v>188</v>
      </c>
      <c r="B789" s="182"/>
      <c r="C789" s="183">
        <v>378028</v>
      </c>
      <c r="D789" s="183">
        <v>88628</v>
      </c>
    </row>
    <row r="790" spans="1:4" ht="15.75">
      <c r="A790" s="182" t="s">
        <v>334</v>
      </c>
      <c r="B790" s="182"/>
      <c r="C790" s="183">
        <v>378028</v>
      </c>
      <c r="D790" s="183">
        <v>88628</v>
      </c>
    </row>
    <row r="791" spans="1:4" ht="15.75">
      <c r="A791" s="184"/>
      <c r="B791" s="181"/>
      <c r="C791" s="183"/>
      <c r="D791" s="183"/>
    </row>
    <row r="792" spans="1:4" ht="15.75">
      <c r="A792" s="182" t="s">
        <v>971</v>
      </c>
      <c r="B792" s="182"/>
      <c r="C792" s="182"/>
      <c r="D792" s="182"/>
    </row>
    <row r="793" spans="1:4" ht="15.75">
      <c r="A793" s="187" t="s">
        <v>162</v>
      </c>
      <c r="B793" s="187"/>
      <c r="C793" s="187"/>
      <c r="D793" s="187"/>
    </row>
    <row r="794" spans="1:4" ht="31.5">
      <c r="A794" s="184" t="s">
        <v>163</v>
      </c>
      <c r="B794" s="185" t="s">
        <v>71</v>
      </c>
      <c r="C794" s="183">
        <v>798392</v>
      </c>
      <c r="D794" s="183">
        <v>161354</v>
      </c>
    </row>
    <row r="795" spans="1:4" ht="31.5">
      <c r="A795" s="184" t="s">
        <v>164</v>
      </c>
      <c r="B795" s="185" t="s">
        <v>165</v>
      </c>
      <c r="C795" s="183">
        <v>798392</v>
      </c>
      <c r="D795" s="183">
        <v>161354</v>
      </c>
    </row>
    <row r="796" spans="1:4" ht="15.75">
      <c r="A796" s="184" t="s">
        <v>168</v>
      </c>
      <c r="B796" s="185" t="s">
        <v>169</v>
      </c>
      <c r="C796" s="183">
        <v>25102</v>
      </c>
      <c r="D796" s="183">
        <v>5336</v>
      </c>
    </row>
    <row r="797" spans="1:4" ht="31.5">
      <c r="A797" s="184" t="s">
        <v>191</v>
      </c>
      <c r="B797" s="185" t="s">
        <v>192</v>
      </c>
      <c r="C797" s="183">
        <v>23176</v>
      </c>
      <c r="D797" s="183">
        <v>3034</v>
      </c>
    </row>
    <row r="798" spans="1:4" ht="15.75">
      <c r="A798" s="184" t="s">
        <v>193</v>
      </c>
      <c r="B798" s="185" t="s">
        <v>194</v>
      </c>
      <c r="C798" s="183">
        <v>1926</v>
      </c>
      <c r="D798" s="183">
        <v>0</v>
      </c>
    </row>
    <row r="799" spans="1:4" ht="15.75">
      <c r="A799" s="184" t="s">
        <v>195</v>
      </c>
      <c r="B799" s="185" t="s">
        <v>196</v>
      </c>
      <c r="C799" s="183">
        <v>0</v>
      </c>
      <c r="D799" s="183">
        <v>2302</v>
      </c>
    </row>
    <row r="800" spans="1:4" ht="15.75">
      <c r="A800" s="184" t="s">
        <v>172</v>
      </c>
      <c r="B800" s="185" t="s">
        <v>173</v>
      </c>
      <c r="C800" s="183">
        <v>157905</v>
      </c>
      <c r="D800" s="183">
        <v>32071</v>
      </c>
    </row>
    <row r="801" spans="1:4" ht="31.5">
      <c r="A801" s="184" t="s">
        <v>174</v>
      </c>
      <c r="B801" s="185" t="s">
        <v>175</v>
      </c>
      <c r="C801" s="183">
        <v>95466</v>
      </c>
      <c r="D801" s="183">
        <v>20009</v>
      </c>
    </row>
    <row r="802" spans="1:4" ht="15.75">
      <c r="A802" s="184" t="s">
        <v>176</v>
      </c>
      <c r="B802" s="185" t="s">
        <v>177</v>
      </c>
      <c r="C802" s="183">
        <v>39435</v>
      </c>
      <c r="D802" s="183">
        <v>8248</v>
      </c>
    </row>
    <row r="803" spans="1:4" ht="15.75">
      <c r="A803" s="184" t="s">
        <v>178</v>
      </c>
      <c r="B803" s="185" t="s">
        <v>179</v>
      </c>
      <c r="C803" s="183">
        <v>23004</v>
      </c>
      <c r="D803" s="183">
        <v>3814</v>
      </c>
    </row>
    <row r="804" spans="1:4" ht="15.75">
      <c r="A804" s="184" t="s">
        <v>180</v>
      </c>
      <c r="B804" s="185" t="s">
        <v>181</v>
      </c>
      <c r="C804" s="183">
        <v>62365</v>
      </c>
      <c r="D804" s="183">
        <v>8672</v>
      </c>
    </row>
    <row r="805" spans="1:4" ht="15.75">
      <c r="A805" s="184" t="s">
        <v>225</v>
      </c>
      <c r="B805" s="185" t="s">
        <v>226</v>
      </c>
      <c r="C805" s="183">
        <v>5015</v>
      </c>
      <c r="D805" s="183">
        <v>4323</v>
      </c>
    </row>
    <row r="806" spans="1:4" ht="15.75">
      <c r="A806" s="184" t="s">
        <v>182</v>
      </c>
      <c r="B806" s="185" t="s">
        <v>183</v>
      </c>
      <c r="C806" s="183">
        <v>7202</v>
      </c>
      <c r="D806" s="183">
        <v>2089</v>
      </c>
    </row>
    <row r="807" spans="1:4" ht="15.75">
      <c r="A807" s="184" t="s">
        <v>184</v>
      </c>
      <c r="B807" s="185" t="s">
        <v>185</v>
      </c>
      <c r="C807" s="183">
        <v>0</v>
      </c>
      <c r="D807" s="183">
        <v>2260</v>
      </c>
    </row>
    <row r="808" spans="1:4" ht="17.25" customHeight="1">
      <c r="A808" s="184" t="s">
        <v>209</v>
      </c>
      <c r="B808" s="185" t="s">
        <v>210</v>
      </c>
      <c r="C808" s="183">
        <v>50148</v>
      </c>
      <c r="D808" s="183">
        <v>0</v>
      </c>
    </row>
    <row r="809" spans="1:4" ht="15.75">
      <c r="A809" s="182" t="s">
        <v>188</v>
      </c>
      <c r="B809" s="182"/>
      <c r="C809" s="183">
        <v>1043764</v>
      </c>
      <c r="D809" s="183">
        <v>207433</v>
      </c>
    </row>
    <row r="810" spans="1:4" ht="15.75">
      <c r="A810" s="187" t="s">
        <v>211</v>
      </c>
      <c r="B810" s="187"/>
      <c r="C810" s="187"/>
      <c r="D810" s="187"/>
    </row>
    <row r="811" spans="1:4" ht="15.75">
      <c r="A811" s="184" t="s">
        <v>214</v>
      </c>
      <c r="B811" s="185" t="s">
        <v>215</v>
      </c>
      <c r="C811" s="183">
        <v>1994</v>
      </c>
      <c r="D811" s="183">
        <v>0</v>
      </c>
    </row>
    <row r="812" spans="1:4" ht="15.75">
      <c r="A812" s="184" t="s">
        <v>275</v>
      </c>
      <c r="B812" s="185" t="s">
        <v>276</v>
      </c>
      <c r="C812" s="183">
        <v>1994</v>
      </c>
      <c r="D812" s="183">
        <v>0</v>
      </c>
    </row>
    <row r="813" spans="1:4" ht="15.75">
      <c r="A813" s="182" t="s">
        <v>218</v>
      </c>
      <c r="B813" s="182"/>
      <c r="C813" s="183">
        <v>1994</v>
      </c>
      <c r="D813" s="183">
        <v>0</v>
      </c>
    </row>
    <row r="814" spans="1:4" ht="15.75">
      <c r="A814" s="182" t="s">
        <v>970</v>
      </c>
      <c r="B814" s="182"/>
      <c r="C814" s="183">
        <v>1045758</v>
      </c>
      <c r="D814" s="183">
        <v>207433</v>
      </c>
    </row>
    <row r="815" spans="1:4" ht="15.75">
      <c r="A815" s="184"/>
      <c r="B815" s="181"/>
      <c r="C815" s="183"/>
      <c r="D815" s="183"/>
    </row>
    <row r="816" spans="1:4" ht="15.75">
      <c r="A816" s="182" t="s">
        <v>335</v>
      </c>
      <c r="B816" s="182"/>
      <c r="C816" s="182"/>
      <c r="D816" s="182"/>
    </row>
    <row r="817" spans="1:4" ht="15.75">
      <c r="A817" s="187" t="s">
        <v>162</v>
      </c>
      <c r="B817" s="187"/>
      <c r="C817" s="187"/>
      <c r="D817" s="187"/>
    </row>
    <row r="818" spans="1:4" ht="31.5">
      <c r="A818" s="184" t="s">
        <v>163</v>
      </c>
      <c r="B818" s="185" t="s">
        <v>71</v>
      </c>
      <c r="C818" s="183">
        <v>15721</v>
      </c>
      <c r="D818" s="183">
        <v>11184</v>
      </c>
    </row>
    <row r="819" spans="1:4" ht="31.5">
      <c r="A819" s="184" t="s">
        <v>164</v>
      </c>
      <c r="B819" s="185" t="s">
        <v>165</v>
      </c>
      <c r="C819" s="183">
        <v>15721</v>
      </c>
      <c r="D819" s="183">
        <v>11184</v>
      </c>
    </row>
    <row r="820" spans="1:4" ht="15.75">
      <c r="A820" s="184" t="s">
        <v>168</v>
      </c>
      <c r="B820" s="185" t="s">
        <v>169</v>
      </c>
      <c r="C820" s="183">
        <v>561018</v>
      </c>
      <c r="D820" s="183">
        <v>544968</v>
      </c>
    </row>
    <row r="821" spans="1:4" ht="15.75">
      <c r="A821" s="184" t="s">
        <v>170</v>
      </c>
      <c r="B821" s="185" t="s">
        <v>171</v>
      </c>
      <c r="C821" s="183">
        <v>559366</v>
      </c>
      <c r="D821" s="183">
        <v>542890</v>
      </c>
    </row>
    <row r="822" spans="1:4" ht="31.5">
      <c r="A822" s="184" t="s">
        <v>191</v>
      </c>
      <c r="B822" s="185" t="s">
        <v>192</v>
      </c>
      <c r="C822" s="183">
        <v>0</v>
      </c>
      <c r="D822" s="183">
        <v>215</v>
      </c>
    </row>
    <row r="823" spans="1:4" ht="15.75">
      <c r="A823" s="184" t="s">
        <v>195</v>
      </c>
      <c r="B823" s="185" t="s">
        <v>196</v>
      </c>
      <c r="C823" s="183">
        <v>1652</v>
      </c>
      <c r="D823" s="183">
        <v>1863</v>
      </c>
    </row>
    <row r="824" spans="1:4" ht="15.75">
      <c r="A824" s="184" t="s">
        <v>172</v>
      </c>
      <c r="B824" s="185" t="s">
        <v>173</v>
      </c>
      <c r="C824" s="183">
        <v>107644</v>
      </c>
      <c r="D824" s="183">
        <v>106071</v>
      </c>
    </row>
    <row r="825" spans="1:4" ht="31.5">
      <c r="A825" s="184" t="s">
        <v>174</v>
      </c>
      <c r="B825" s="185" t="s">
        <v>175</v>
      </c>
      <c r="C825" s="183">
        <v>71620</v>
      </c>
      <c r="D825" s="183">
        <v>70660</v>
      </c>
    </row>
    <row r="826" spans="1:4" ht="15.75">
      <c r="A826" s="184" t="s">
        <v>176</v>
      </c>
      <c r="B826" s="185" t="s">
        <v>177</v>
      </c>
      <c r="C826" s="183">
        <v>27345</v>
      </c>
      <c r="D826" s="183">
        <v>26958</v>
      </c>
    </row>
    <row r="827" spans="1:4" ht="15.75">
      <c r="A827" s="184" t="s">
        <v>178</v>
      </c>
      <c r="B827" s="185" t="s">
        <v>179</v>
      </c>
      <c r="C827" s="183">
        <v>8679</v>
      </c>
      <c r="D827" s="183">
        <v>8453</v>
      </c>
    </row>
    <row r="828" spans="1:4" ht="15.75">
      <c r="A828" s="184" t="s">
        <v>180</v>
      </c>
      <c r="B828" s="185" t="s">
        <v>181</v>
      </c>
      <c r="C828" s="183">
        <v>0</v>
      </c>
      <c r="D828" s="183">
        <v>560</v>
      </c>
    </row>
    <row r="829" spans="1:4" ht="15.75">
      <c r="A829" s="184" t="s">
        <v>225</v>
      </c>
      <c r="B829" s="185" t="s">
        <v>226</v>
      </c>
      <c r="C829" s="183">
        <v>0</v>
      </c>
      <c r="D829" s="183">
        <v>215</v>
      </c>
    </row>
    <row r="830" spans="1:4" ht="15.75">
      <c r="A830" s="184" t="s">
        <v>182</v>
      </c>
      <c r="B830" s="185" t="s">
        <v>183</v>
      </c>
      <c r="C830" s="183">
        <v>0</v>
      </c>
      <c r="D830" s="183">
        <v>295</v>
      </c>
    </row>
    <row r="831" spans="1:4" ht="15.75">
      <c r="A831" s="184" t="s">
        <v>205</v>
      </c>
      <c r="B831" s="185" t="s">
        <v>206</v>
      </c>
      <c r="C831" s="183">
        <v>0</v>
      </c>
      <c r="D831" s="183">
        <v>0</v>
      </c>
    </row>
    <row r="832" spans="1:4" ht="15.75">
      <c r="A832" s="184" t="s">
        <v>184</v>
      </c>
      <c r="B832" s="185" t="s">
        <v>185</v>
      </c>
      <c r="C832" s="183">
        <v>0</v>
      </c>
      <c r="D832" s="183">
        <v>50</v>
      </c>
    </row>
    <row r="833" spans="1:4" ht="15.75">
      <c r="A833" s="182" t="s">
        <v>188</v>
      </c>
      <c r="B833" s="182"/>
      <c r="C833" s="183">
        <v>684383</v>
      </c>
      <c r="D833" s="183">
        <v>662783</v>
      </c>
    </row>
    <row r="834" spans="1:4" ht="15.75">
      <c r="A834" s="182" t="s">
        <v>336</v>
      </c>
      <c r="B834" s="182"/>
      <c r="C834" s="183">
        <v>684383</v>
      </c>
      <c r="D834" s="183">
        <v>662783</v>
      </c>
    </row>
    <row r="835" spans="1:4" ht="15.75">
      <c r="A835" s="184"/>
      <c r="B835" s="181"/>
      <c r="C835" s="183"/>
      <c r="D835" s="183"/>
    </row>
    <row r="836" spans="1:4" ht="31.5">
      <c r="A836" s="182" t="s">
        <v>337</v>
      </c>
      <c r="B836" s="182"/>
      <c r="C836" s="182"/>
      <c r="D836" s="182"/>
    </row>
    <row r="837" spans="1:4" ht="15.75">
      <c r="A837" s="187" t="s">
        <v>162</v>
      </c>
      <c r="B837" s="187"/>
      <c r="C837" s="187"/>
      <c r="D837" s="187"/>
    </row>
    <row r="838" spans="1:4" ht="15.75">
      <c r="A838" s="184" t="s">
        <v>180</v>
      </c>
      <c r="B838" s="185" t="s">
        <v>181</v>
      </c>
      <c r="C838" s="183">
        <v>38490</v>
      </c>
      <c r="D838" s="183">
        <v>27491</v>
      </c>
    </row>
    <row r="839" spans="1:4" ht="15.75">
      <c r="A839" s="184" t="s">
        <v>223</v>
      </c>
      <c r="B839" s="185" t="s">
        <v>224</v>
      </c>
      <c r="C839" s="183">
        <v>32650</v>
      </c>
      <c r="D839" s="183">
        <v>23476</v>
      </c>
    </row>
    <row r="840" spans="1:4" ht="15.75">
      <c r="A840" s="184" t="s">
        <v>182</v>
      </c>
      <c r="B840" s="185" t="s">
        <v>183</v>
      </c>
      <c r="C840" s="183">
        <v>2384</v>
      </c>
      <c r="D840" s="183">
        <v>1742</v>
      </c>
    </row>
    <row r="841" spans="1:4" ht="15.75">
      <c r="A841" s="184" t="s">
        <v>205</v>
      </c>
      <c r="B841" s="185" t="s">
        <v>206</v>
      </c>
      <c r="C841" s="183">
        <v>3352</v>
      </c>
      <c r="D841" s="183">
        <v>2221</v>
      </c>
    </row>
    <row r="842" spans="1:4" ht="15.75">
      <c r="A842" s="184" t="s">
        <v>184</v>
      </c>
      <c r="B842" s="185" t="s">
        <v>185</v>
      </c>
      <c r="C842" s="183">
        <v>104</v>
      </c>
      <c r="D842" s="183">
        <v>52</v>
      </c>
    </row>
    <row r="843" spans="1:4" ht="15.75">
      <c r="A843" s="184" t="s">
        <v>265</v>
      </c>
      <c r="B843" s="185" t="s">
        <v>266</v>
      </c>
      <c r="C843" s="183">
        <v>239160</v>
      </c>
      <c r="D843" s="183">
        <v>72628</v>
      </c>
    </row>
    <row r="844" spans="1:4" ht="15.75">
      <c r="A844" s="184" t="s">
        <v>267</v>
      </c>
      <c r="B844" s="185" t="s">
        <v>268</v>
      </c>
      <c r="C844" s="183">
        <v>239160</v>
      </c>
      <c r="D844" s="183">
        <v>72628</v>
      </c>
    </row>
    <row r="845" spans="1:4" ht="15.75">
      <c r="A845" s="182" t="s">
        <v>188</v>
      </c>
      <c r="B845" s="182"/>
      <c r="C845" s="183">
        <v>277650</v>
      </c>
      <c r="D845" s="183">
        <v>100119</v>
      </c>
    </row>
    <row r="846" spans="1:4" ht="31.5">
      <c r="A846" s="182" t="s">
        <v>338</v>
      </c>
      <c r="B846" s="182"/>
      <c r="C846" s="183">
        <v>277650</v>
      </c>
      <c r="D846" s="183">
        <v>100119</v>
      </c>
    </row>
    <row r="847" spans="1:4" ht="15.75">
      <c r="A847" s="184"/>
      <c r="B847" s="181"/>
      <c r="C847" s="183"/>
      <c r="D847" s="183"/>
    </row>
    <row r="848" spans="1:4" ht="31.5">
      <c r="A848" s="182" t="s">
        <v>339</v>
      </c>
      <c r="B848" s="182"/>
      <c r="C848" s="183">
        <v>12586713</v>
      </c>
      <c r="D848" s="183">
        <v>3225363</v>
      </c>
    </row>
    <row r="849" spans="1:4" ht="15.75">
      <c r="A849" s="184"/>
      <c r="B849" s="181"/>
      <c r="C849" s="183"/>
      <c r="D849" s="183"/>
    </row>
    <row r="850" spans="1:4" ht="18.75" customHeight="1">
      <c r="A850" s="182" t="s">
        <v>340</v>
      </c>
      <c r="B850" s="182"/>
      <c r="C850" s="183">
        <v>12586713</v>
      </c>
      <c r="D850" s="183">
        <v>3225363</v>
      </c>
    </row>
    <row r="851" spans="1:4" ht="15.75">
      <c r="A851" s="184"/>
      <c r="B851" s="181"/>
      <c r="C851" s="183"/>
      <c r="D851" s="183"/>
    </row>
    <row r="852" spans="1:4" ht="19.5" customHeight="1">
      <c r="A852" s="182" t="s">
        <v>341</v>
      </c>
      <c r="B852" s="182"/>
      <c r="C852" s="182"/>
      <c r="D852" s="182"/>
    </row>
    <row r="853" spans="1:4" ht="15.75">
      <c r="A853" s="182" t="s">
        <v>342</v>
      </c>
      <c r="B853" s="182"/>
      <c r="C853" s="182"/>
      <c r="D853" s="182"/>
    </row>
    <row r="854" spans="1:4" ht="15.75">
      <c r="A854" s="182" t="s">
        <v>343</v>
      </c>
      <c r="B854" s="182"/>
      <c r="C854" s="182"/>
      <c r="D854" s="182"/>
    </row>
    <row r="855" spans="1:4" ht="15.75">
      <c r="A855" s="187" t="s">
        <v>162</v>
      </c>
      <c r="B855" s="187"/>
      <c r="C855" s="187"/>
      <c r="D855" s="187"/>
    </row>
    <row r="856" spans="1:4" ht="15.75">
      <c r="A856" s="184" t="s">
        <v>180</v>
      </c>
      <c r="B856" s="185" t="s">
        <v>181</v>
      </c>
      <c r="C856" s="183">
        <v>41494</v>
      </c>
      <c r="D856" s="183">
        <v>4398</v>
      </c>
    </row>
    <row r="857" spans="1:4" ht="15.75">
      <c r="A857" s="184" t="s">
        <v>225</v>
      </c>
      <c r="B857" s="185" t="s">
        <v>226</v>
      </c>
      <c r="C857" s="183">
        <v>0</v>
      </c>
      <c r="D857" s="183">
        <v>248</v>
      </c>
    </row>
    <row r="858" spans="1:4" ht="15.75">
      <c r="A858" s="184" t="s">
        <v>242</v>
      </c>
      <c r="B858" s="185" t="s">
        <v>243</v>
      </c>
      <c r="C858" s="183">
        <v>0</v>
      </c>
      <c r="D858" s="183">
        <v>421</v>
      </c>
    </row>
    <row r="859" spans="1:4" ht="15.75">
      <c r="A859" s="184" t="s">
        <v>182</v>
      </c>
      <c r="B859" s="185" t="s">
        <v>183</v>
      </c>
      <c r="C859" s="183">
        <v>0</v>
      </c>
      <c r="D859" s="183">
        <v>3729</v>
      </c>
    </row>
    <row r="860" spans="1:4" ht="31.5">
      <c r="A860" s="184" t="s">
        <v>209</v>
      </c>
      <c r="B860" s="185" t="s">
        <v>210</v>
      </c>
      <c r="C860" s="183">
        <v>41494</v>
      </c>
      <c r="D860" s="183">
        <v>0</v>
      </c>
    </row>
    <row r="861" spans="1:4" ht="15.75">
      <c r="A861" s="182" t="s">
        <v>188</v>
      </c>
      <c r="B861" s="182"/>
      <c r="C861" s="183">
        <v>41494</v>
      </c>
      <c r="D861" s="183">
        <v>4398</v>
      </c>
    </row>
    <row r="862" spans="1:4" ht="15.75">
      <c r="A862" s="182" t="s">
        <v>344</v>
      </c>
      <c r="B862" s="182"/>
      <c r="C862" s="183">
        <v>41494</v>
      </c>
      <c r="D862" s="183">
        <v>4398</v>
      </c>
    </row>
    <row r="863" spans="1:4" ht="15.75">
      <c r="A863" s="184"/>
      <c r="B863" s="181"/>
      <c r="C863" s="183"/>
      <c r="D863" s="183"/>
    </row>
    <row r="864" spans="1:4" ht="15.75">
      <c r="A864" s="182" t="s">
        <v>345</v>
      </c>
      <c r="B864" s="182"/>
      <c r="C864" s="183">
        <v>41494</v>
      </c>
      <c r="D864" s="183">
        <v>4398</v>
      </c>
    </row>
    <row r="865" spans="1:4" ht="15.75">
      <c r="A865" s="184"/>
      <c r="B865" s="181"/>
      <c r="C865" s="183"/>
      <c r="D865" s="183"/>
    </row>
    <row r="866" spans="1:4" ht="15.75">
      <c r="A866" s="182" t="s">
        <v>346</v>
      </c>
      <c r="B866" s="182"/>
      <c r="C866" s="182"/>
      <c r="D866" s="182"/>
    </row>
    <row r="867" spans="1:4" ht="15.75">
      <c r="A867" s="182" t="s">
        <v>347</v>
      </c>
      <c r="B867" s="182"/>
      <c r="C867" s="182"/>
      <c r="D867" s="182"/>
    </row>
    <row r="868" spans="1:4" ht="15.75">
      <c r="A868" s="187" t="s">
        <v>269</v>
      </c>
      <c r="B868" s="187"/>
      <c r="C868" s="187"/>
      <c r="D868" s="187"/>
    </row>
    <row r="869" spans="1:4" ht="31.5">
      <c r="A869" s="184" t="s">
        <v>348</v>
      </c>
      <c r="B869" s="185" t="s">
        <v>28</v>
      </c>
      <c r="C869" s="183">
        <v>1200230</v>
      </c>
      <c r="D869" s="183">
        <v>304188</v>
      </c>
    </row>
    <row r="870" spans="1:4" ht="15.75">
      <c r="A870" s="182" t="s">
        <v>274</v>
      </c>
      <c r="B870" s="182"/>
      <c r="C870" s="183">
        <v>1200230</v>
      </c>
      <c r="D870" s="183">
        <v>304188</v>
      </c>
    </row>
    <row r="871" spans="1:4" ht="15.75">
      <c r="A871" s="182" t="s">
        <v>349</v>
      </c>
      <c r="B871" s="182"/>
      <c r="C871" s="183">
        <v>1200230</v>
      </c>
      <c r="D871" s="183">
        <v>304188</v>
      </c>
    </row>
    <row r="872" spans="1:4" ht="15.75">
      <c r="A872" s="184"/>
      <c r="B872" s="181"/>
      <c r="C872" s="183"/>
      <c r="D872" s="183"/>
    </row>
    <row r="873" spans="1:4" ht="31.5">
      <c r="A873" s="182" t="s">
        <v>350</v>
      </c>
      <c r="B873" s="182"/>
      <c r="C873" s="182"/>
      <c r="D873" s="182"/>
    </row>
    <row r="874" spans="1:4" ht="15.75">
      <c r="A874" s="187" t="s">
        <v>162</v>
      </c>
      <c r="B874" s="187"/>
      <c r="C874" s="187"/>
      <c r="D874" s="187"/>
    </row>
    <row r="875" spans="1:4" ht="31.5">
      <c r="A875" s="184" t="s">
        <v>163</v>
      </c>
      <c r="B875" s="185" t="s">
        <v>71</v>
      </c>
      <c r="C875" s="183">
        <v>1912621</v>
      </c>
      <c r="D875" s="183">
        <v>237535</v>
      </c>
    </row>
    <row r="876" spans="1:4" ht="31.5">
      <c r="A876" s="184" t="s">
        <v>164</v>
      </c>
      <c r="B876" s="185" t="s">
        <v>165</v>
      </c>
      <c r="C876" s="183">
        <v>1912621</v>
      </c>
      <c r="D876" s="183">
        <v>237535</v>
      </c>
    </row>
    <row r="877" spans="1:4" ht="15.75">
      <c r="A877" s="184" t="s">
        <v>168</v>
      </c>
      <c r="B877" s="185" t="s">
        <v>169</v>
      </c>
      <c r="C877" s="183">
        <v>92382</v>
      </c>
      <c r="D877" s="183">
        <v>3899</v>
      </c>
    </row>
    <row r="878" spans="1:4" ht="15.75">
      <c r="A878" s="184" t="s">
        <v>203</v>
      </c>
      <c r="B878" s="185" t="s">
        <v>204</v>
      </c>
      <c r="C878" s="183">
        <v>20000</v>
      </c>
      <c r="D878" s="183">
        <v>3635</v>
      </c>
    </row>
    <row r="879" spans="1:4" ht="31.5">
      <c r="A879" s="184" t="s">
        <v>191</v>
      </c>
      <c r="B879" s="185" t="s">
        <v>192</v>
      </c>
      <c r="C879" s="183">
        <v>42182</v>
      </c>
      <c r="D879" s="183">
        <v>0</v>
      </c>
    </row>
    <row r="880" spans="1:4" ht="15.75">
      <c r="A880" s="184" t="s">
        <v>193</v>
      </c>
      <c r="B880" s="185" t="s">
        <v>194</v>
      </c>
      <c r="C880" s="183">
        <v>30200</v>
      </c>
      <c r="D880" s="183">
        <v>0</v>
      </c>
    </row>
    <row r="881" spans="1:4" ht="15.75">
      <c r="A881" s="184" t="s">
        <v>195</v>
      </c>
      <c r="B881" s="185" t="s">
        <v>196</v>
      </c>
      <c r="C881" s="183">
        <v>0</v>
      </c>
      <c r="D881" s="183">
        <v>264</v>
      </c>
    </row>
    <row r="882" spans="1:4" ht="15.75">
      <c r="A882" s="184" t="s">
        <v>172</v>
      </c>
      <c r="B882" s="185" t="s">
        <v>173</v>
      </c>
      <c r="C882" s="183">
        <v>372962</v>
      </c>
      <c r="D882" s="183">
        <v>44142</v>
      </c>
    </row>
    <row r="883" spans="1:4" ht="31.5">
      <c r="A883" s="184" t="s">
        <v>174</v>
      </c>
      <c r="B883" s="185" t="s">
        <v>175</v>
      </c>
      <c r="C883" s="183">
        <v>232657</v>
      </c>
      <c r="D883" s="183">
        <v>27634</v>
      </c>
    </row>
    <row r="884" spans="1:4" ht="15.75">
      <c r="A884" s="184" t="s">
        <v>176</v>
      </c>
      <c r="B884" s="185" t="s">
        <v>177</v>
      </c>
      <c r="C884" s="183">
        <v>93605</v>
      </c>
      <c r="D884" s="183">
        <v>11399</v>
      </c>
    </row>
    <row r="885" spans="1:4" ht="15.75">
      <c r="A885" s="184" t="s">
        <v>178</v>
      </c>
      <c r="B885" s="185" t="s">
        <v>179</v>
      </c>
      <c r="C885" s="183">
        <v>46700</v>
      </c>
      <c r="D885" s="183">
        <v>5109</v>
      </c>
    </row>
    <row r="886" spans="1:4" ht="15.75">
      <c r="A886" s="184" t="s">
        <v>180</v>
      </c>
      <c r="B886" s="185" t="s">
        <v>181</v>
      </c>
      <c r="C886" s="183">
        <v>404503</v>
      </c>
      <c r="D886" s="183">
        <v>70882</v>
      </c>
    </row>
    <row r="887" spans="1:4" ht="15.75">
      <c r="A887" s="184" t="s">
        <v>225</v>
      </c>
      <c r="B887" s="185" t="s">
        <v>226</v>
      </c>
      <c r="C887" s="183">
        <v>43200</v>
      </c>
      <c r="D887" s="183">
        <v>20</v>
      </c>
    </row>
    <row r="888" spans="1:4" ht="15.75">
      <c r="A888" s="184" t="s">
        <v>242</v>
      </c>
      <c r="B888" s="185" t="s">
        <v>243</v>
      </c>
      <c r="C888" s="183">
        <v>1100</v>
      </c>
      <c r="D888" s="183">
        <v>100</v>
      </c>
    </row>
    <row r="889" spans="1:4" ht="15.75">
      <c r="A889" s="184" t="s">
        <v>182</v>
      </c>
      <c r="B889" s="185" t="s">
        <v>183</v>
      </c>
      <c r="C889" s="183">
        <v>57000</v>
      </c>
      <c r="D889" s="183">
        <v>6787</v>
      </c>
    </row>
    <row r="890" spans="1:4" ht="15.75">
      <c r="A890" s="184" t="s">
        <v>205</v>
      </c>
      <c r="B890" s="185" t="s">
        <v>206</v>
      </c>
      <c r="C890" s="183">
        <v>200700</v>
      </c>
      <c r="D890" s="183">
        <v>44870</v>
      </c>
    </row>
    <row r="891" spans="1:4" ht="15.75">
      <c r="A891" s="184" t="s">
        <v>184</v>
      </c>
      <c r="B891" s="185" t="s">
        <v>185</v>
      </c>
      <c r="C891" s="183">
        <v>93900</v>
      </c>
      <c r="D891" s="183">
        <v>17863</v>
      </c>
    </row>
    <row r="892" spans="1:4" ht="15.75">
      <c r="A892" s="184" t="s">
        <v>186</v>
      </c>
      <c r="B892" s="185" t="s">
        <v>187</v>
      </c>
      <c r="C892" s="183">
        <v>4140</v>
      </c>
      <c r="D892" s="183">
        <v>529</v>
      </c>
    </row>
    <row r="893" spans="1:4" ht="15.75">
      <c r="A893" s="184" t="s">
        <v>233</v>
      </c>
      <c r="B893" s="185" t="s">
        <v>234</v>
      </c>
      <c r="C893" s="183">
        <v>4463</v>
      </c>
      <c r="D893" s="183">
        <v>713</v>
      </c>
    </row>
    <row r="894" spans="1:4" ht="15.75">
      <c r="A894" s="184" t="s">
        <v>258</v>
      </c>
      <c r="B894" s="185" t="s">
        <v>259</v>
      </c>
      <c r="C894" s="183">
        <v>21570</v>
      </c>
      <c r="D894" s="183">
        <v>204</v>
      </c>
    </row>
    <row r="895" spans="1:4" ht="31.5">
      <c r="A895" s="184" t="s">
        <v>260</v>
      </c>
      <c r="B895" s="185" t="s">
        <v>261</v>
      </c>
      <c r="C895" s="183">
        <v>970</v>
      </c>
      <c r="D895" s="183">
        <v>204</v>
      </c>
    </row>
    <row r="896" spans="1:4" ht="31.5">
      <c r="A896" s="184" t="s">
        <v>262</v>
      </c>
      <c r="B896" s="185" t="s">
        <v>263</v>
      </c>
      <c r="C896" s="183">
        <v>20600</v>
      </c>
      <c r="D896" s="183">
        <v>0</v>
      </c>
    </row>
    <row r="897" spans="1:4" ht="15.75">
      <c r="A897" s="182" t="s">
        <v>188</v>
      </c>
      <c r="B897" s="182"/>
      <c r="C897" s="183">
        <v>2804038</v>
      </c>
      <c r="D897" s="183">
        <v>356662</v>
      </c>
    </row>
    <row r="898" spans="1:4" ht="15.75">
      <c r="A898" s="187" t="s">
        <v>211</v>
      </c>
      <c r="B898" s="187"/>
      <c r="C898" s="187"/>
      <c r="D898" s="187"/>
    </row>
    <row r="899" spans="1:4" ht="15.75">
      <c r="A899" s="184" t="s">
        <v>214</v>
      </c>
      <c r="B899" s="185" t="s">
        <v>215</v>
      </c>
      <c r="C899" s="183">
        <v>15060</v>
      </c>
      <c r="D899" s="183">
        <v>0</v>
      </c>
    </row>
    <row r="900" spans="1:4" ht="15.75">
      <c r="A900" s="184" t="s">
        <v>275</v>
      </c>
      <c r="B900" s="185" t="s">
        <v>276</v>
      </c>
      <c r="C900" s="183">
        <v>15060</v>
      </c>
      <c r="D900" s="183">
        <v>0</v>
      </c>
    </row>
    <row r="901" spans="1:4" ht="15.75">
      <c r="A901" s="182" t="s">
        <v>218</v>
      </c>
      <c r="B901" s="182"/>
      <c r="C901" s="183">
        <v>15060</v>
      </c>
      <c r="D901" s="183">
        <v>0</v>
      </c>
    </row>
    <row r="902" spans="1:4" ht="31.5">
      <c r="A902" s="182" t="s">
        <v>351</v>
      </c>
      <c r="B902" s="182"/>
      <c r="C902" s="183">
        <v>2819098</v>
      </c>
      <c r="D902" s="183">
        <v>356662</v>
      </c>
    </row>
    <row r="903" spans="1:4" ht="15.75">
      <c r="A903" s="184"/>
      <c r="B903" s="181"/>
      <c r="C903" s="183"/>
      <c r="D903" s="183"/>
    </row>
    <row r="904" spans="1:4" ht="15.75">
      <c r="A904" s="182" t="s">
        <v>352</v>
      </c>
      <c r="B904" s="182"/>
      <c r="C904" s="182"/>
      <c r="D904" s="182"/>
    </row>
    <row r="905" spans="1:4" ht="15.75">
      <c r="A905" s="187" t="s">
        <v>162</v>
      </c>
      <c r="B905" s="187"/>
      <c r="C905" s="187"/>
      <c r="D905" s="187"/>
    </row>
    <row r="906" spans="1:4" ht="31.5">
      <c r="A906" s="184" t="s">
        <v>163</v>
      </c>
      <c r="B906" s="185" t="s">
        <v>71</v>
      </c>
      <c r="C906" s="183">
        <v>758038</v>
      </c>
      <c r="D906" s="183">
        <v>123213</v>
      </c>
    </row>
    <row r="907" spans="1:4" ht="31.5">
      <c r="A907" s="184" t="s">
        <v>164</v>
      </c>
      <c r="B907" s="185" t="s">
        <v>165</v>
      </c>
      <c r="C907" s="183">
        <v>758038</v>
      </c>
      <c r="D907" s="183">
        <v>123213</v>
      </c>
    </row>
    <row r="908" spans="1:4" ht="15.75">
      <c r="A908" s="184" t="s">
        <v>168</v>
      </c>
      <c r="B908" s="185" t="s">
        <v>169</v>
      </c>
      <c r="C908" s="183">
        <v>46787</v>
      </c>
      <c r="D908" s="183">
        <v>2837</v>
      </c>
    </row>
    <row r="909" spans="1:4" ht="15.75">
      <c r="A909" s="184" t="s">
        <v>203</v>
      </c>
      <c r="B909" s="185" t="s">
        <v>204</v>
      </c>
      <c r="C909" s="183">
        <v>11400</v>
      </c>
      <c r="D909" s="183">
        <v>2837</v>
      </c>
    </row>
    <row r="910" spans="1:4" ht="31.5">
      <c r="A910" s="184" t="s">
        <v>191</v>
      </c>
      <c r="B910" s="185" t="s">
        <v>192</v>
      </c>
      <c r="C910" s="183">
        <v>17887</v>
      </c>
      <c r="D910" s="183">
        <v>0</v>
      </c>
    </row>
    <row r="911" spans="1:4" ht="15.75">
      <c r="A911" s="184" t="s">
        <v>193</v>
      </c>
      <c r="B911" s="185" t="s">
        <v>194</v>
      </c>
      <c r="C911" s="183">
        <v>17500</v>
      </c>
      <c r="D911" s="183">
        <v>0</v>
      </c>
    </row>
    <row r="912" spans="1:4" ht="15.75">
      <c r="A912" s="184" t="s">
        <v>172</v>
      </c>
      <c r="B912" s="185" t="s">
        <v>173</v>
      </c>
      <c r="C912" s="183">
        <v>149749</v>
      </c>
      <c r="D912" s="183">
        <v>23205</v>
      </c>
    </row>
    <row r="913" spans="1:4" ht="31.5">
      <c r="A913" s="184" t="s">
        <v>174</v>
      </c>
      <c r="B913" s="185" t="s">
        <v>175</v>
      </c>
      <c r="C913" s="183">
        <v>89912</v>
      </c>
      <c r="D913" s="183">
        <v>14069</v>
      </c>
    </row>
    <row r="914" spans="1:4" ht="15.75">
      <c r="A914" s="184" t="s">
        <v>176</v>
      </c>
      <c r="B914" s="185" t="s">
        <v>177</v>
      </c>
      <c r="C914" s="183">
        <v>37792</v>
      </c>
      <c r="D914" s="183">
        <v>5939</v>
      </c>
    </row>
    <row r="915" spans="1:4" ht="15.75">
      <c r="A915" s="184" t="s">
        <v>178</v>
      </c>
      <c r="B915" s="185" t="s">
        <v>179</v>
      </c>
      <c r="C915" s="183">
        <v>22045</v>
      </c>
      <c r="D915" s="183">
        <v>3197</v>
      </c>
    </row>
    <row r="916" spans="1:4" ht="15.75">
      <c r="A916" s="184" t="s">
        <v>180</v>
      </c>
      <c r="B916" s="185" t="s">
        <v>181</v>
      </c>
      <c r="C916" s="183">
        <v>136914</v>
      </c>
      <c r="D916" s="183">
        <v>104888</v>
      </c>
    </row>
    <row r="917" spans="1:4" ht="15.75">
      <c r="A917" s="184" t="s">
        <v>225</v>
      </c>
      <c r="B917" s="185" t="s">
        <v>226</v>
      </c>
      <c r="C917" s="183">
        <v>1000</v>
      </c>
      <c r="D917" s="183">
        <v>68</v>
      </c>
    </row>
    <row r="918" spans="1:4" ht="15.75">
      <c r="A918" s="184" t="s">
        <v>242</v>
      </c>
      <c r="B918" s="185" t="s">
        <v>243</v>
      </c>
      <c r="C918" s="183">
        <v>17650</v>
      </c>
      <c r="D918" s="183">
        <v>7419</v>
      </c>
    </row>
    <row r="919" spans="1:4" ht="15.75">
      <c r="A919" s="184" t="s">
        <v>182</v>
      </c>
      <c r="B919" s="185" t="s">
        <v>183</v>
      </c>
      <c r="C919" s="183">
        <v>18894</v>
      </c>
      <c r="D919" s="183">
        <v>7792</v>
      </c>
    </row>
    <row r="920" spans="1:4" ht="15.75">
      <c r="A920" s="184" t="s">
        <v>205</v>
      </c>
      <c r="B920" s="185" t="s">
        <v>206</v>
      </c>
      <c r="C920" s="183">
        <v>55956</v>
      </c>
      <c r="D920" s="183">
        <v>66627</v>
      </c>
    </row>
    <row r="921" spans="1:4" ht="15.75">
      <c r="A921" s="184" t="s">
        <v>184</v>
      </c>
      <c r="B921" s="185" t="s">
        <v>185</v>
      </c>
      <c r="C921" s="183">
        <v>10282</v>
      </c>
      <c r="D921" s="183">
        <v>7127</v>
      </c>
    </row>
    <row r="922" spans="1:4" ht="15.75">
      <c r="A922" s="184" t="s">
        <v>207</v>
      </c>
      <c r="B922" s="185" t="s">
        <v>208</v>
      </c>
      <c r="C922" s="183">
        <v>12000</v>
      </c>
      <c r="D922" s="183">
        <v>13519</v>
      </c>
    </row>
    <row r="923" spans="1:4" ht="15.75">
      <c r="A923" s="184" t="s">
        <v>186</v>
      </c>
      <c r="B923" s="185" t="s">
        <v>187</v>
      </c>
      <c r="C923" s="183">
        <v>3000</v>
      </c>
      <c r="D923" s="183">
        <v>315</v>
      </c>
    </row>
    <row r="924" spans="1:4" ht="15.75">
      <c r="A924" s="184" t="s">
        <v>233</v>
      </c>
      <c r="B924" s="185" t="s">
        <v>234</v>
      </c>
      <c r="C924" s="183">
        <v>4700</v>
      </c>
      <c r="D924" s="183">
        <v>1479</v>
      </c>
    </row>
    <row r="925" spans="1:4" ht="31.5">
      <c r="A925" s="184" t="s">
        <v>256</v>
      </c>
      <c r="B925" s="185" t="s">
        <v>257</v>
      </c>
      <c r="C925" s="183">
        <v>0</v>
      </c>
      <c r="D925" s="183">
        <v>542</v>
      </c>
    </row>
    <row r="926" spans="1:4" ht="17.25" customHeight="1">
      <c r="A926" s="184" t="s">
        <v>209</v>
      </c>
      <c r="B926" s="185" t="s">
        <v>210</v>
      </c>
      <c r="C926" s="183">
        <v>13432</v>
      </c>
      <c r="D926" s="183">
        <v>0</v>
      </c>
    </row>
    <row r="927" spans="1:4" ht="15.75">
      <c r="A927" s="184" t="s">
        <v>258</v>
      </c>
      <c r="B927" s="185" t="s">
        <v>259</v>
      </c>
      <c r="C927" s="183">
        <v>1400</v>
      </c>
      <c r="D927" s="183">
        <v>1627</v>
      </c>
    </row>
    <row r="928" spans="1:4" ht="31.5">
      <c r="A928" s="184" t="s">
        <v>260</v>
      </c>
      <c r="B928" s="185" t="s">
        <v>261</v>
      </c>
      <c r="C928" s="183">
        <v>300</v>
      </c>
      <c r="D928" s="183">
        <v>97</v>
      </c>
    </row>
    <row r="929" spans="1:4" ht="31.5">
      <c r="A929" s="184" t="s">
        <v>262</v>
      </c>
      <c r="B929" s="185" t="s">
        <v>263</v>
      </c>
      <c r="C929" s="183">
        <v>1100</v>
      </c>
      <c r="D929" s="183">
        <v>1530</v>
      </c>
    </row>
    <row r="930" spans="1:4" ht="15.75">
      <c r="A930" s="182" t="s">
        <v>188</v>
      </c>
      <c r="B930" s="182"/>
      <c r="C930" s="183">
        <v>1092888</v>
      </c>
      <c r="D930" s="183">
        <v>255770</v>
      </c>
    </row>
    <row r="931" spans="1:4" ht="15.75">
      <c r="A931" s="187" t="s">
        <v>211</v>
      </c>
      <c r="B931" s="187"/>
      <c r="C931" s="187"/>
      <c r="D931" s="187"/>
    </row>
    <row r="932" spans="1:4" ht="15.75">
      <c r="A932" s="184" t="s">
        <v>212</v>
      </c>
      <c r="B932" s="185" t="s">
        <v>213</v>
      </c>
      <c r="C932" s="183">
        <v>96000</v>
      </c>
      <c r="D932" s="183">
        <v>0</v>
      </c>
    </row>
    <row r="933" spans="1:4" ht="15.75">
      <c r="A933" s="184" t="s">
        <v>214</v>
      </c>
      <c r="B933" s="185" t="s">
        <v>215</v>
      </c>
      <c r="C933" s="183">
        <v>12500</v>
      </c>
      <c r="D933" s="183">
        <v>0</v>
      </c>
    </row>
    <row r="934" spans="1:4" ht="15.75">
      <c r="A934" s="184" t="s">
        <v>275</v>
      </c>
      <c r="B934" s="185" t="s">
        <v>276</v>
      </c>
      <c r="C934" s="183">
        <v>10500</v>
      </c>
      <c r="D934" s="183">
        <v>0</v>
      </c>
    </row>
    <row r="935" spans="1:4" ht="15.75">
      <c r="A935" s="184" t="s">
        <v>277</v>
      </c>
      <c r="B935" s="185" t="s">
        <v>278</v>
      </c>
      <c r="C935" s="183">
        <v>2000</v>
      </c>
      <c r="D935" s="183">
        <v>0</v>
      </c>
    </row>
    <row r="936" spans="1:4" ht="15.75">
      <c r="A936" s="184" t="s">
        <v>279</v>
      </c>
      <c r="B936" s="185" t="s">
        <v>280</v>
      </c>
      <c r="C936" s="183">
        <v>2470</v>
      </c>
      <c r="D936" s="183">
        <v>359</v>
      </c>
    </row>
    <row r="937" spans="1:4" ht="31.5">
      <c r="A937" s="184" t="s">
        <v>281</v>
      </c>
      <c r="B937" s="185" t="s">
        <v>282</v>
      </c>
      <c r="C937" s="183">
        <v>2470</v>
      </c>
      <c r="D937" s="183">
        <v>359</v>
      </c>
    </row>
    <row r="938" spans="1:4" ht="15.75">
      <c r="A938" s="182" t="s">
        <v>218</v>
      </c>
      <c r="B938" s="182"/>
      <c r="C938" s="183">
        <v>110970</v>
      </c>
      <c r="D938" s="183">
        <v>359</v>
      </c>
    </row>
    <row r="939" spans="1:4" ht="15.75">
      <c r="A939" s="182" t="s">
        <v>353</v>
      </c>
      <c r="B939" s="182"/>
      <c r="C939" s="183">
        <v>1203858</v>
      </c>
      <c r="D939" s="183">
        <v>256129</v>
      </c>
    </row>
    <row r="940" spans="1:4" ht="15.75">
      <c r="A940" s="184"/>
      <c r="B940" s="181"/>
      <c r="C940" s="183"/>
      <c r="D940" s="183"/>
    </row>
    <row r="941" spans="1:4" ht="15.75">
      <c r="A941" s="182" t="s">
        <v>354</v>
      </c>
      <c r="B941" s="182"/>
      <c r="C941" s="182"/>
      <c r="D941" s="182"/>
    </row>
    <row r="942" spans="1:4" ht="15.75">
      <c r="A942" s="187" t="s">
        <v>162</v>
      </c>
      <c r="B942" s="187"/>
      <c r="C942" s="187"/>
      <c r="D942" s="187"/>
    </row>
    <row r="943" spans="1:4" ht="15.75">
      <c r="A943" s="184" t="s">
        <v>180</v>
      </c>
      <c r="B943" s="185" t="s">
        <v>181</v>
      </c>
      <c r="C943" s="183">
        <v>15000</v>
      </c>
      <c r="D943" s="183">
        <v>0</v>
      </c>
    </row>
    <row r="944" spans="1:4" ht="15.75">
      <c r="A944" s="184" t="s">
        <v>207</v>
      </c>
      <c r="B944" s="185" t="s">
        <v>208</v>
      </c>
      <c r="C944" s="183">
        <v>15000</v>
      </c>
      <c r="D944" s="183">
        <v>0</v>
      </c>
    </row>
    <row r="945" spans="1:4" ht="15.75">
      <c r="A945" s="182" t="s">
        <v>188</v>
      </c>
      <c r="B945" s="182"/>
      <c r="C945" s="183">
        <v>15000</v>
      </c>
      <c r="D945" s="183">
        <v>0</v>
      </c>
    </row>
    <row r="946" spans="1:4" ht="15.75">
      <c r="A946" s="182" t="s">
        <v>355</v>
      </c>
      <c r="B946" s="182"/>
      <c r="C946" s="183">
        <v>15000</v>
      </c>
      <c r="D946" s="183">
        <v>0</v>
      </c>
    </row>
    <row r="947" spans="1:4" ht="15.75">
      <c r="A947" s="184"/>
      <c r="B947" s="181"/>
      <c r="C947" s="183"/>
      <c r="D947" s="183"/>
    </row>
    <row r="948" spans="1:4" ht="15.75">
      <c r="A948" s="182" t="s">
        <v>356</v>
      </c>
      <c r="B948" s="182"/>
      <c r="C948" s="183">
        <v>5238186</v>
      </c>
      <c r="D948" s="183">
        <v>916979</v>
      </c>
    </row>
    <row r="949" spans="1:4" ht="15.75">
      <c r="A949" s="184"/>
      <c r="B949" s="181"/>
      <c r="C949" s="183"/>
      <c r="D949" s="183"/>
    </row>
    <row r="950" spans="1:4" ht="31.5">
      <c r="A950" s="182" t="s">
        <v>357</v>
      </c>
      <c r="B950" s="182"/>
      <c r="C950" s="183">
        <v>5279680</v>
      </c>
      <c r="D950" s="183">
        <v>921377</v>
      </c>
    </row>
    <row r="951" spans="1:4" ht="15.75">
      <c r="A951" s="184"/>
      <c r="B951" s="181"/>
      <c r="C951" s="183"/>
      <c r="D951" s="183"/>
    </row>
    <row r="952" spans="1:4" ht="15.75">
      <c r="A952" s="182" t="s">
        <v>358</v>
      </c>
      <c r="B952" s="182"/>
      <c r="C952" s="182"/>
      <c r="D952" s="182"/>
    </row>
    <row r="953" spans="1:4" ht="15.75">
      <c r="A953" s="182" t="s">
        <v>359</v>
      </c>
      <c r="B953" s="182"/>
      <c r="C953" s="182"/>
      <c r="D953" s="182"/>
    </row>
    <row r="954" spans="1:4" ht="31.5">
      <c r="A954" s="182" t="s">
        <v>360</v>
      </c>
      <c r="B954" s="182"/>
      <c r="C954" s="182"/>
      <c r="D954" s="182"/>
    </row>
    <row r="955" spans="1:4" ht="15.75">
      <c r="A955" s="187" t="s">
        <v>269</v>
      </c>
      <c r="B955" s="187"/>
      <c r="C955" s="187"/>
      <c r="D955" s="187"/>
    </row>
    <row r="956" spans="1:4" ht="15.75">
      <c r="A956" s="184" t="s">
        <v>270</v>
      </c>
      <c r="B956" s="185" t="s">
        <v>271</v>
      </c>
      <c r="C956" s="183">
        <v>198472</v>
      </c>
      <c r="D956" s="183">
        <v>166642</v>
      </c>
    </row>
    <row r="957" spans="1:4" ht="15.75">
      <c r="A957" s="184" t="s">
        <v>272</v>
      </c>
      <c r="B957" s="185" t="s">
        <v>273</v>
      </c>
      <c r="C957" s="183">
        <v>198472</v>
      </c>
      <c r="D957" s="183">
        <v>166642</v>
      </c>
    </row>
    <row r="958" spans="1:4" ht="15.75">
      <c r="A958" s="182" t="s">
        <v>274</v>
      </c>
      <c r="B958" s="182"/>
      <c r="C958" s="183">
        <v>198472</v>
      </c>
      <c r="D958" s="183">
        <v>166642</v>
      </c>
    </row>
    <row r="959" spans="1:4" ht="31.5">
      <c r="A959" s="182" t="s">
        <v>361</v>
      </c>
      <c r="B959" s="182"/>
      <c r="C959" s="183">
        <v>198472</v>
      </c>
      <c r="D959" s="183">
        <v>166642</v>
      </c>
    </row>
    <row r="960" spans="1:4" ht="15.75">
      <c r="A960" s="184"/>
      <c r="B960" s="181"/>
      <c r="C960" s="183"/>
      <c r="D960" s="183"/>
    </row>
    <row r="961" spans="1:4" ht="15.75">
      <c r="A961" s="182" t="s">
        <v>362</v>
      </c>
      <c r="B961" s="182"/>
      <c r="C961" s="183">
        <v>198472</v>
      </c>
      <c r="D961" s="183">
        <v>166642</v>
      </c>
    </row>
    <row r="962" spans="1:4" ht="15.75">
      <c r="A962" s="184"/>
      <c r="B962" s="181"/>
      <c r="C962" s="183"/>
      <c r="D962" s="183"/>
    </row>
    <row r="963" spans="1:4" ht="15.75">
      <c r="A963" s="182" t="s">
        <v>363</v>
      </c>
      <c r="B963" s="182"/>
      <c r="C963" s="182"/>
      <c r="D963" s="182"/>
    </row>
    <row r="964" spans="1:4" ht="15.75">
      <c r="A964" s="182" t="s">
        <v>364</v>
      </c>
      <c r="B964" s="182"/>
      <c r="C964" s="182"/>
      <c r="D964" s="182"/>
    </row>
    <row r="965" spans="1:4" ht="15.75">
      <c r="A965" s="187" t="s">
        <v>162</v>
      </c>
      <c r="B965" s="187"/>
      <c r="C965" s="187"/>
      <c r="D965" s="187"/>
    </row>
    <row r="966" spans="1:4" ht="15.75">
      <c r="A966" s="184" t="s">
        <v>180</v>
      </c>
      <c r="B966" s="185" t="s">
        <v>181</v>
      </c>
      <c r="C966" s="183">
        <v>13793</v>
      </c>
      <c r="D966" s="183">
        <v>271</v>
      </c>
    </row>
    <row r="967" spans="1:4" ht="15.75">
      <c r="A967" s="184" t="s">
        <v>184</v>
      </c>
      <c r="B967" s="185" t="s">
        <v>185</v>
      </c>
      <c r="C967" s="183">
        <v>13522</v>
      </c>
      <c r="D967" s="183">
        <v>0</v>
      </c>
    </row>
    <row r="968" spans="1:4" ht="15.75">
      <c r="A968" s="184" t="s">
        <v>254</v>
      </c>
      <c r="B968" s="185" t="s">
        <v>255</v>
      </c>
      <c r="C968" s="183">
        <v>271</v>
      </c>
      <c r="D968" s="183">
        <v>271</v>
      </c>
    </row>
    <row r="969" spans="1:4" ht="15.75">
      <c r="A969" s="182" t="s">
        <v>188</v>
      </c>
      <c r="B969" s="182"/>
      <c r="C969" s="183">
        <v>13793</v>
      </c>
      <c r="D969" s="183">
        <v>271</v>
      </c>
    </row>
    <row r="970" spans="1:4" ht="15.75">
      <c r="A970" s="184"/>
      <c r="B970" s="181"/>
      <c r="C970" s="183"/>
      <c r="D970" s="183"/>
    </row>
    <row r="971" spans="1:4" ht="15.75">
      <c r="A971" s="182" t="s">
        <v>365</v>
      </c>
      <c r="B971" s="182"/>
      <c r="C971" s="183">
        <v>13793</v>
      </c>
      <c r="D971" s="183">
        <v>271</v>
      </c>
    </row>
    <row r="972" spans="1:4" ht="15.75">
      <c r="A972" s="184"/>
      <c r="B972" s="181"/>
      <c r="C972" s="183"/>
      <c r="D972" s="183"/>
    </row>
    <row r="973" spans="1:4" ht="15.75">
      <c r="A973" s="182" t="s">
        <v>366</v>
      </c>
      <c r="B973" s="182"/>
      <c r="C973" s="183">
        <v>13793</v>
      </c>
      <c r="D973" s="183">
        <v>271</v>
      </c>
    </row>
    <row r="974" spans="1:4" ht="15.75">
      <c r="A974" s="184"/>
      <c r="B974" s="181"/>
      <c r="C974" s="183"/>
      <c r="D974" s="183"/>
    </row>
    <row r="975" spans="1:4" ht="15.75">
      <c r="A975" s="182" t="s">
        <v>367</v>
      </c>
      <c r="B975" s="182"/>
      <c r="C975" s="183">
        <v>212265</v>
      </c>
      <c r="D975" s="183">
        <v>166913</v>
      </c>
    </row>
    <row r="976" spans="1:4" ht="15.75">
      <c r="A976" s="184"/>
      <c r="B976" s="181"/>
      <c r="C976" s="183"/>
      <c r="D976" s="183"/>
    </row>
    <row r="977" spans="1:234" s="179" customFormat="1" ht="15.75">
      <c r="A977" s="182" t="s">
        <v>368</v>
      </c>
      <c r="B977" s="181"/>
      <c r="C977" s="181">
        <v>78156759</v>
      </c>
      <c r="D977" s="181">
        <v>14433718</v>
      </c>
      <c r="E977" s="180"/>
      <c r="F977" s="180"/>
      <c r="G977" s="180"/>
      <c r="H977" s="180"/>
      <c r="I977" s="180"/>
      <c r="J977" s="180"/>
      <c r="K977" s="180"/>
      <c r="L977" s="180"/>
      <c r="M977" s="180"/>
      <c r="N977" s="180"/>
      <c r="O977" s="180"/>
      <c r="P977" s="180"/>
      <c r="Q977" s="180"/>
      <c r="R977" s="180"/>
      <c r="S977" s="180"/>
      <c r="T977" s="180"/>
      <c r="U977" s="180"/>
      <c r="V977" s="180"/>
      <c r="W977" s="180"/>
      <c r="X977" s="180"/>
      <c r="Y977" s="180"/>
      <c r="Z977" s="180"/>
      <c r="AA977" s="180"/>
      <c r="AB977" s="180"/>
      <c r="AC977" s="180"/>
      <c r="AD977" s="180"/>
      <c r="AE977" s="180"/>
      <c r="AF977" s="180"/>
      <c r="AG977" s="180"/>
      <c r="AH977" s="180"/>
      <c r="AI977" s="180"/>
      <c r="AJ977" s="180"/>
      <c r="AK977" s="180"/>
      <c r="AL977" s="180"/>
      <c r="AM977" s="180"/>
      <c r="AN977" s="180"/>
      <c r="AO977" s="180"/>
      <c r="AP977" s="180"/>
      <c r="AQ977" s="180"/>
      <c r="AR977" s="180"/>
      <c r="AS977" s="180"/>
      <c r="AT977" s="180"/>
      <c r="AU977" s="180"/>
      <c r="AV977" s="180"/>
      <c r="AW977" s="180"/>
      <c r="AX977" s="180"/>
      <c r="AY977" s="180"/>
      <c r="AZ977" s="180"/>
      <c r="BA977" s="180"/>
      <c r="BB977" s="180"/>
      <c r="BC977" s="180"/>
      <c r="BD977" s="180"/>
      <c r="BE977" s="180"/>
      <c r="BF977" s="180"/>
      <c r="BG977" s="180"/>
      <c r="BH977" s="180"/>
      <c r="BI977" s="180"/>
      <c r="BJ977" s="180"/>
      <c r="BK977" s="180"/>
      <c r="BL977" s="180"/>
      <c r="BM977" s="180"/>
      <c r="BN977" s="180"/>
      <c r="BO977" s="180"/>
      <c r="BP977" s="180"/>
      <c r="BQ977" s="180"/>
      <c r="BR977" s="180"/>
      <c r="BS977" s="180"/>
      <c r="BT977" s="180"/>
      <c r="BU977" s="180"/>
      <c r="BV977" s="180"/>
      <c r="BW977" s="180"/>
      <c r="BX977" s="180"/>
      <c r="BY977" s="180"/>
      <c r="BZ977" s="180"/>
      <c r="CA977" s="180"/>
      <c r="CB977" s="180"/>
      <c r="CC977" s="180"/>
      <c r="CD977" s="180"/>
      <c r="CE977" s="180"/>
      <c r="CF977" s="180"/>
      <c r="CG977" s="180"/>
      <c r="CH977" s="180"/>
      <c r="CI977" s="180"/>
      <c r="CJ977" s="180"/>
      <c r="CK977" s="180"/>
      <c r="CL977" s="180"/>
      <c r="CM977" s="180"/>
      <c r="CN977" s="180"/>
      <c r="CO977" s="180"/>
      <c r="CP977" s="180"/>
      <c r="CQ977" s="180"/>
      <c r="CR977" s="180"/>
      <c r="CS977" s="180"/>
      <c r="CT977" s="180"/>
      <c r="CU977" s="180"/>
      <c r="CV977" s="180"/>
      <c r="CW977" s="180"/>
      <c r="CX977" s="180"/>
      <c r="CY977" s="180"/>
      <c r="CZ977" s="180"/>
      <c r="DA977" s="180"/>
      <c r="DB977" s="180"/>
      <c r="DC977" s="180"/>
      <c r="DD977" s="180"/>
      <c r="DE977" s="180"/>
      <c r="DF977" s="180"/>
      <c r="DG977" s="180"/>
      <c r="DH977" s="180"/>
      <c r="DI977" s="180"/>
      <c r="DJ977" s="180"/>
      <c r="DK977" s="180"/>
      <c r="DL977" s="180"/>
      <c r="DM977" s="180"/>
      <c r="DN977" s="180"/>
      <c r="DO977" s="180"/>
      <c r="DP977" s="180"/>
      <c r="DQ977" s="180"/>
      <c r="DR977" s="180"/>
      <c r="DS977" s="180"/>
      <c r="DT977" s="180"/>
      <c r="DU977" s="180"/>
      <c r="DV977" s="180"/>
      <c r="DW977" s="180"/>
      <c r="DX977" s="180"/>
      <c r="DY977" s="180"/>
      <c r="DZ977" s="180"/>
      <c r="EA977" s="180"/>
      <c r="EB977" s="180"/>
      <c r="EC977" s="180"/>
      <c r="ED977" s="180"/>
      <c r="EE977" s="180"/>
      <c r="EF977" s="180"/>
      <c r="EG977" s="180"/>
      <c r="EH977" s="180"/>
      <c r="EI977" s="180"/>
      <c r="EJ977" s="180"/>
      <c r="EK977" s="180"/>
      <c r="EL977" s="180"/>
      <c r="EM977" s="180"/>
      <c r="EN977" s="180"/>
      <c r="EO977" s="180"/>
      <c r="EP977" s="180"/>
      <c r="EQ977" s="180"/>
      <c r="ER977" s="180"/>
      <c r="ES977" s="180"/>
      <c r="ET977" s="180"/>
      <c r="EU977" s="180"/>
      <c r="EV977" s="180"/>
      <c r="EW977" s="180"/>
      <c r="EX977" s="180"/>
      <c r="EY977" s="180"/>
      <c r="EZ977" s="180"/>
      <c r="FA977" s="180"/>
      <c r="FB977" s="180"/>
      <c r="FC977" s="180"/>
      <c r="FD977" s="180"/>
      <c r="FE977" s="180"/>
      <c r="FF977" s="180"/>
      <c r="FG977" s="180"/>
      <c r="FH977" s="180"/>
      <c r="FI977" s="180"/>
      <c r="FJ977" s="180"/>
      <c r="FK977" s="180"/>
      <c r="FL977" s="180"/>
      <c r="FM977" s="180"/>
      <c r="FN977" s="180"/>
      <c r="FO977" s="180"/>
      <c r="FP977" s="180"/>
      <c r="FQ977" s="180"/>
      <c r="FR977" s="180"/>
      <c r="FS977" s="180"/>
      <c r="FT977" s="180"/>
      <c r="FU977" s="180"/>
      <c r="FV977" s="180"/>
      <c r="FW977" s="180"/>
      <c r="FX977" s="180"/>
      <c r="FY977" s="180"/>
      <c r="FZ977" s="180"/>
      <c r="GA977" s="180"/>
      <c r="GB977" s="180"/>
      <c r="GC977" s="180"/>
      <c r="GD977" s="180"/>
      <c r="GE977" s="180"/>
      <c r="GF977" s="180"/>
      <c r="GG977" s="180"/>
      <c r="GH977" s="180"/>
      <c r="GI977" s="180"/>
      <c r="GJ977" s="180"/>
      <c r="GK977" s="180"/>
      <c r="GL977" s="180"/>
      <c r="GM977" s="180"/>
      <c r="GN977" s="180"/>
      <c r="GO977" s="180"/>
      <c r="GP977" s="180"/>
      <c r="GQ977" s="180"/>
      <c r="GR977" s="180"/>
      <c r="GS977" s="180"/>
      <c r="GT977" s="180"/>
      <c r="GU977" s="180"/>
      <c r="GV977" s="180"/>
      <c r="GW977" s="180"/>
      <c r="GX977" s="180"/>
      <c r="GY977" s="180"/>
      <c r="GZ977" s="180"/>
      <c r="HA977" s="180"/>
      <c r="HB977" s="180"/>
      <c r="HC977" s="180"/>
      <c r="HD977" s="180"/>
      <c r="HE977" s="180"/>
      <c r="HF977" s="180"/>
      <c r="HG977" s="180"/>
      <c r="HH977" s="180"/>
      <c r="HI977" s="180"/>
      <c r="HJ977" s="180"/>
      <c r="HK977" s="180"/>
      <c r="HL977" s="180"/>
      <c r="HM977" s="180"/>
      <c r="HN977" s="180"/>
      <c r="HO977" s="180"/>
      <c r="HP977" s="180"/>
      <c r="HQ977" s="180"/>
      <c r="HR977" s="180"/>
      <c r="HS977" s="180"/>
      <c r="HT977" s="180"/>
      <c r="HU977" s="180"/>
      <c r="HV977" s="180"/>
      <c r="HW977" s="180"/>
      <c r="HX977" s="180"/>
      <c r="HY977" s="180"/>
      <c r="HZ977" s="180"/>
    </row>
    <row r="978" spans="1:4" ht="15.75">
      <c r="A978" s="185"/>
      <c r="B978" s="185"/>
      <c r="C978" s="185"/>
      <c r="D978" s="185"/>
    </row>
    <row r="979" spans="1:4" ht="15.75">
      <c r="A979" s="182" t="s">
        <v>369</v>
      </c>
      <c r="B979" s="185"/>
      <c r="C979" s="185"/>
      <c r="D979" s="185"/>
    </row>
    <row r="980" spans="1:4" ht="15.75">
      <c r="A980" s="182"/>
      <c r="B980" s="182"/>
      <c r="C980" s="182"/>
      <c r="D980" s="182"/>
    </row>
    <row r="981" spans="1:4" ht="15.75">
      <c r="A981" s="182" t="s">
        <v>159</v>
      </c>
      <c r="B981" s="182"/>
      <c r="C981" s="182"/>
      <c r="D981" s="182"/>
    </row>
    <row r="982" spans="1:4" ht="15.75">
      <c r="A982" s="182" t="s">
        <v>160</v>
      </c>
      <c r="B982" s="182"/>
      <c r="C982" s="182"/>
      <c r="D982" s="182"/>
    </row>
    <row r="983" spans="1:4" ht="15.75">
      <c r="A983" s="182" t="s">
        <v>190</v>
      </c>
      <c r="B983" s="182"/>
      <c r="C983" s="182"/>
      <c r="D983" s="182"/>
    </row>
    <row r="984" spans="1:4" ht="15.75">
      <c r="A984" s="187" t="s">
        <v>162</v>
      </c>
      <c r="B984" s="187"/>
      <c r="C984" s="187"/>
      <c r="D984" s="187"/>
    </row>
    <row r="985" spans="1:4" ht="15.75">
      <c r="A985" s="184" t="s">
        <v>180</v>
      </c>
      <c r="B985" s="185" t="s">
        <v>181</v>
      </c>
      <c r="C985" s="183">
        <v>2673413</v>
      </c>
      <c r="D985" s="183">
        <v>364147</v>
      </c>
    </row>
    <row r="986" spans="1:4" ht="15.75">
      <c r="A986" s="184" t="s">
        <v>250</v>
      </c>
      <c r="B986" s="185" t="s">
        <v>251</v>
      </c>
      <c r="C986" s="183">
        <v>1000</v>
      </c>
      <c r="D986" s="183">
        <v>0</v>
      </c>
    </row>
    <row r="987" spans="1:4" ht="15.75">
      <c r="A987" s="184" t="s">
        <v>225</v>
      </c>
      <c r="B987" s="185" t="s">
        <v>226</v>
      </c>
      <c r="C987" s="183">
        <v>19330</v>
      </c>
      <c r="D987" s="183">
        <v>0</v>
      </c>
    </row>
    <row r="988" spans="1:4" ht="15.75">
      <c r="A988" s="184" t="s">
        <v>182</v>
      </c>
      <c r="B988" s="185" t="s">
        <v>183</v>
      </c>
      <c r="C988" s="183">
        <v>291300</v>
      </c>
      <c r="D988" s="183">
        <v>29301</v>
      </c>
    </row>
    <row r="989" spans="1:4" ht="15.75">
      <c r="A989" s="184" t="s">
        <v>205</v>
      </c>
      <c r="B989" s="185" t="s">
        <v>206</v>
      </c>
      <c r="C989" s="183">
        <v>682425</v>
      </c>
      <c r="D989" s="183">
        <v>150767</v>
      </c>
    </row>
    <row r="990" spans="1:4" ht="15.75">
      <c r="A990" s="184" t="s">
        <v>184</v>
      </c>
      <c r="B990" s="185" t="s">
        <v>185</v>
      </c>
      <c r="C990" s="183">
        <v>1302452</v>
      </c>
      <c r="D990" s="183">
        <v>165370</v>
      </c>
    </row>
    <row r="991" spans="1:4" ht="15.75">
      <c r="A991" s="184" t="s">
        <v>207</v>
      </c>
      <c r="B991" s="185" t="s">
        <v>208</v>
      </c>
      <c r="C991" s="183">
        <v>122252</v>
      </c>
      <c r="D991" s="183">
        <v>1010</v>
      </c>
    </row>
    <row r="992" spans="1:4" ht="15.75">
      <c r="A992" s="184" t="s">
        <v>186</v>
      </c>
      <c r="B992" s="185" t="s">
        <v>187</v>
      </c>
      <c r="C992" s="183">
        <v>27520</v>
      </c>
      <c r="D992" s="183">
        <v>2292</v>
      </c>
    </row>
    <row r="993" spans="1:4" ht="15.75">
      <c r="A993" s="184" t="s">
        <v>252</v>
      </c>
      <c r="B993" s="185" t="s">
        <v>253</v>
      </c>
      <c r="C993" s="183">
        <v>3300</v>
      </c>
      <c r="D993" s="183">
        <v>0</v>
      </c>
    </row>
    <row r="994" spans="1:4" ht="15.75">
      <c r="A994" s="184" t="s">
        <v>233</v>
      </c>
      <c r="B994" s="185" t="s">
        <v>234</v>
      </c>
      <c r="C994" s="183">
        <v>19516</v>
      </c>
      <c r="D994" s="183">
        <v>9290</v>
      </c>
    </row>
    <row r="995" spans="1:4" ht="31.5">
      <c r="A995" s="184" t="s">
        <v>256</v>
      </c>
      <c r="B995" s="185" t="s">
        <v>257</v>
      </c>
      <c r="C995" s="183">
        <v>500</v>
      </c>
      <c r="D995" s="183">
        <v>6117</v>
      </c>
    </row>
    <row r="996" spans="1:4" ht="15.75" customHeight="1">
      <c r="A996" s="184" t="s">
        <v>209</v>
      </c>
      <c r="B996" s="185" t="s">
        <v>210</v>
      </c>
      <c r="C996" s="183">
        <v>203818</v>
      </c>
      <c r="D996" s="183">
        <v>0</v>
      </c>
    </row>
    <row r="997" spans="1:4" ht="15.75">
      <c r="A997" s="184" t="s">
        <v>258</v>
      </c>
      <c r="B997" s="185" t="s">
        <v>259</v>
      </c>
      <c r="C997" s="183">
        <v>235805</v>
      </c>
      <c r="D997" s="183">
        <v>13500</v>
      </c>
    </row>
    <row r="998" spans="1:4" ht="31.5">
      <c r="A998" s="184" t="s">
        <v>260</v>
      </c>
      <c r="B998" s="185" t="s">
        <v>261</v>
      </c>
      <c r="C998" s="183">
        <v>27497</v>
      </c>
      <c r="D998" s="183">
        <v>18473</v>
      </c>
    </row>
    <row r="999" spans="1:4" ht="31.5">
      <c r="A999" s="184" t="s">
        <v>262</v>
      </c>
      <c r="B999" s="185" t="s">
        <v>263</v>
      </c>
      <c r="C999" s="183">
        <v>208308</v>
      </c>
      <c r="D999" s="183">
        <v>-4973</v>
      </c>
    </row>
    <row r="1000" spans="1:4" ht="15.75">
      <c r="A1000" s="184" t="s">
        <v>265</v>
      </c>
      <c r="B1000" s="185" t="s">
        <v>266</v>
      </c>
      <c r="C1000" s="183">
        <v>60000</v>
      </c>
      <c r="D1000" s="183">
        <v>0</v>
      </c>
    </row>
    <row r="1001" spans="1:4" ht="15.75">
      <c r="A1001" s="184" t="s">
        <v>384</v>
      </c>
      <c r="B1001" s="185" t="s">
        <v>385</v>
      </c>
      <c r="C1001" s="183">
        <v>60000</v>
      </c>
      <c r="D1001" s="183">
        <v>0</v>
      </c>
    </row>
    <row r="1002" spans="1:4" ht="15.75">
      <c r="A1002" s="182" t="s">
        <v>188</v>
      </c>
      <c r="B1002" s="182"/>
      <c r="C1002" s="183">
        <v>2969218</v>
      </c>
      <c r="D1002" s="183">
        <v>377647</v>
      </c>
    </row>
    <row r="1003" spans="1:4" ht="15.75">
      <c r="A1003" s="187" t="s">
        <v>269</v>
      </c>
      <c r="B1003" s="187"/>
      <c r="C1003" s="187"/>
      <c r="D1003" s="187"/>
    </row>
    <row r="1004" spans="1:4" ht="31.5">
      <c r="A1004" s="184" t="s">
        <v>370</v>
      </c>
      <c r="B1004" s="185" t="s">
        <v>371</v>
      </c>
      <c r="C1004" s="183">
        <v>40000</v>
      </c>
      <c r="D1004" s="183">
        <v>12296</v>
      </c>
    </row>
    <row r="1005" spans="1:4" ht="15.75">
      <c r="A1005" s="182" t="s">
        <v>274</v>
      </c>
      <c r="B1005" s="182"/>
      <c r="C1005" s="183">
        <v>40000</v>
      </c>
      <c r="D1005" s="183">
        <v>12296</v>
      </c>
    </row>
    <row r="1006" spans="1:4" ht="15.75">
      <c r="A1006" s="187" t="s">
        <v>211</v>
      </c>
      <c r="B1006" s="187"/>
      <c r="C1006" s="187"/>
      <c r="D1006" s="187"/>
    </row>
    <row r="1007" spans="1:4" ht="15.75">
      <c r="A1007" s="184" t="s">
        <v>212</v>
      </c>
      <c r="B1007" s="185" t="s">
        <v>213</v>
      </c>
      <c r="C1007" s="183">
        <v>407273</v>
      </c>
      <c r="D1007" s="183">
        <v>0</v>
      </c>
    </row>
    <row r="1008" spans="1:4" ht="15.75">
      <c r="A1008" s="184" t="s">
        <v>214</v>
      </c>
      <c r="B1008" s="185" t="s">
        <v>215</v>
      </c>
      <c r="C1008" s="183">
        <v>45788</v>
      </c>
      <c r="D1008" s="183">
        <v>0</v>
      </c>
    </row>
    <row r="1009" spans="1:4" ht="15.75">
      <c r="A1009" s="184" t="s">
        <v>275</v>
      </c>
      <c r="B1009" s="185" t="s">
        <v>276</v>
      </c>
      <c r="C1009" s="183">
        <v>20000</v>
      </c>
      <c r="D1009" s="183">
        <v>0</v>
      </c>
    </row>
    <row r="1010" spans="1:4" ht="15.75">
      <c r="A1010" s="184" t="s">
        <v>216</v>
      </c>
      <c r="B1010" s="185" t="s">
        <v>217</v>
      </c>
      <c r="C1010" s="183">
        <v>25788</v>
      </c>
      <c r="D1010" s="183">
        <v>0</v>
      </c>
    </row>
    <row r="1011" spans="1:4" ht="15.75">
      <c r="A1011" s="184" t="s">
        <v>279</v>
      </c>
      <c r="B1011" s="185" t="s">
        <v>280</v>
      </c>
      <c r="C1011" s="183">
        <v>19020</v>
      </c>
      <c r="D1011" s="183">
        <v>0</v>
      </c>
    </row>
    <row r="1012" spans="1:4" ht="31.5">
      <c r="A1012" s="184" t="s">
        <v>281</v>
      </c>
      <c r="B1012" s="185" t="s">
        <v>282</v>
      </c>
      <c r="C1012" s="183">
        <v>19020</v>
      </c>
      <c r="D1012" s="183">
        <v>0</v>
      </c>
    </row>
    <row r="1013" spans="1:4" ht="15.75">
      <c r="A1013" s="182" t="s">
        <v>218</v>
      </c>
      <c r="B1013" s="182"/>
      <c r="C1013" s="183">
        <v>472081</v>
      </c>
      <c r="D1013" s="183">
        <v>0</v>
      </c>
    </row>
    <row r="1014" spans="1:4" ht="15.75">
      <c r="A1014" s="182" t="s">
        <v>197</v>
      </c>
      <c r="B1014" s="182"/>
      <c r="C1014" s="183">
        <v>3481299</v>
      </c>
      <c r="D1014" s="183">
        <v>389943</v>
      </c>
    </row>
    <row r="1015" spans="1:4" ht="15.75">
      <c r="A1015" s="184"/>
      <c r="B1015" s="181"/>
      <c r="C1015" s="183"/>
      <c r="D1015" s="183"/>
    </row>
    <row r="1016" spans="1:4" ht="15.75">
      <c r="A1016" s="182" t="s">
        <v>372</v>
      </c>
      <c r="B1016" s="182"/>
      <c r="C1016" s="182"/>
      <c r="D1016" s="182"/>
    </row>
    <row r="1017" spans="1:4" ht="15.75">
      <c r="A1017" s="187" t="s">
        <v>162</v>
      </c>
      <c r="B1017" s="187"/>
      <c r="C1017" s="187"/>
      <c r="D1017" s="187"/>
    </row>
    <row r="1018" spans="1:4" ht="31.5">
      <c r="A1018" s="184" t="s">
        <v>163</v>
      </c>
      <c r="B1018" s="185" t="s">
        <v>71</v>
      </c>
      <c r="C1018" s="183">
        <v>457006</v>
      </c>
      <c r="D1018" s="183">
        <v>113112</v>
      </c>
    </row>
    <row r="1019" spans="1:4" ht="31.5">
      <c r="A1019" s="184" t="s">
        <v>164</v>
      </c>
      <c r="B1019" s="185" t="s">
        <v>165</v>
      </c>
      <c r="C1019" s="183">
        <v>438785</v>
      </c>
      <c r="D1019" s="183">
        <v>108552</v>
      </c>
    </row>
    <row r="1020" spans="1:4" ht="31.5">
      <c r="A1020" s="184" t="s">
        <v>166</v>
      </c>
      <c r="B1020" s="185" t="s">
        <v>167</v>
      </c>
      <c r="C1020" s="183">
        <v>18221</v>
      </c>
      <c r="D1020" s="183">
        <v>4560</v>
      </c>
    </row>
    <row r="1021" spans="1:4" ht="15.75">
      <c r="A1021" s="184" t="s">
        <v>168</v>
      </c>
      <c r="B1021" s="185" t="s">
        <v>169</v>
      </c>
      <c r="C1021" s="183">
        <v>4251</v>
      </c>
      <c r="D1021" s="183">
        <v>2071</v>
      </c>
    </row>
    <row r="1022" spans="1:4" ht="15.75">
      <c r="A1022" s="184" t="s">
        <v>203</v>
      </c>
      <c r="B1022" s="185" t="s">
        <v>204</v>
      </c>
      <c r="C1022" s="183">
        <v>0</v>
      </c>
      <c r="D1022" s="183">
        <v>1620</v>
      </c>
    </row>
    <row r="1023" spans="1:4" ht="31.5">
      <c r="A1023" s="184" t="s">
        <v>191</v>
      </c>
      <c r="B1023" s="185" t="s">
        <v>192</v>
      </c>
      <c r="C1023" s="183">
        <v>4251</v>
      </c>
      <c r="D1023" s="183">
        <v>229</v>
      </c>
    </row>
    <row r="1024" spans="1:4" ht="15.75">
      <c r="A1024" s="184" t="s">
        <v>195</v>
      </c>
      <c r="B1024" s="185" t="s">
        <v>196</v>
      </c>
      <c r="C1024" s="183">
        <v>0</v>
      </c>
      <c r="D1024" s="183">
        <v>222</v>
      </c>
    </row>
    <row r="1025" spans="1:4" ht="15.75">
      <c r="A1025" s="184" t="s">
        <v>172</v>
      </c>
      <c r="B1025" s="185" t="s">
        <v>173</v>
      </c>
      <c r="C1025" s="183">
        <v>101327</v>
      </c>
      <c r="D1025" s="183">
        <v>17699</v>
      </c>
    </row>
    <row r="1026" spans="1:4" ht="31.5">
      <c r="A1026" s="184" t="s">
        <v>174</v>
      </c>
      <c r="B1026" s="185" t="s">
        <v>175</v>
      </c>
      <c r="C1026" s="183">
        <v>56151</v>
      </c>
      <c r="D1026" s="183">
        <v>11072</v>
      </c>
    </row>
    <row r="1027" spans="1:4" ht="15.75">
      <c r="A1027" s="184" t="s">
        <v>176</v>
      </c>
      <c r="B1027" s="185" t="s">
        <v>177</v>
      </c>
      <c r="C1027" s="183">
        <v>29807</v>
      </c>
      <c r="D1027" s="183">
        <v>4384</v>
      </c>
    </row>
    <row r="1028" spans="1:4" ht="15.75">
      <c r="A1028" s="184" t="s">
        <v>178</v>
      </c>
      <c r="B1028" s="185" t="s">
        <v>179</v>
      </c>
      <c r="C1028" s="183">
        <v>15369</v>
      </c>
      <c r="D1028" s="183">
        <v>2243</v>
      </c>
    </row>
    <row r="1029" spans="1:4" ht="15.75">
      <c r="A1029" s="184" t="s">
        <v>180</v>
      </c>
      <c r="B1029" s="185" t="s">
        <v>181</v>
      </c>
      <c r="C1029" s="183">
        <v>303600</v>
      </c>
      <c r="D1029" s="183">
        <v>81464</v>
      </c>
    </row>
    <row r="1030" spans="1:4" ht="15.75">
      <c r="A1030" s="184" t="s">
        <v>182</v>
      </c>
      <c r="B1030" s="185" t="s">
        <v>183</v>
      </c>
      <c r="C1030" s="183">
        <v>6000</v>
      </c>
      <c r="D1030" s="183">
        <v>1801</v>
      </c>
    </row>
    <row r="1031" spans="1:4" ht="15.75">
      <c r="A1031" s="184" t="s">
        <v>205</v>
      </c>
      <c r="B1031" s="185" t="s">
        <v>206</v>
      </c>
      <c r="C1031" s="183">
        <v>45000</v>
      </c>
      <c r="D1031" s="183">
        <v>9136</v>
      </c>
    </row>
    <row r="1032" spans="1:4" ht="15.75">
      <c r="A1032" s="184" t="s">
        <v>184</v>
      </c>
      <c r="B1032" s="185" t="s">
        <v>185</v>
      </c>
      <c r="C1032" s="183">
        <v>250000</v>
      </c>
      <c r="D1032" s="183">
        <v>68376</v>
      </c>
    </row>
    <row r="1033" spans="1:4" ht="15.75">
      <c r="A1033" s="184" t="s">
        <v>186</v>
      </c>
      <c r="B1033" s="185" t="s">
        <v>187</v>
      </c>
      <c r="C1033" s="183">
        <v>1200</v>
      </c>
      <c r="D1033" s="183">
        <v>894</v>
      </c>
    </row>
    <row r="1034" spans="1:4" ht="15.75">
      <c r="A1034" s="184" t="s">
        <v>252</v>
      </c>
      <c r="B1034" s="185" t="s">
        <v>253</v>
      </c>
      <c r="C1034" s="183">
        <v>1000</v>
      </c>
      <c r="D1034" s="183">
        <v>0</v>
      </c>
    </row>
    <row r="1035" spans="1:4" ht="15.75">
      <c r="A1035" s="184" t="s">
        <v>233</v>
      </c>
      <c r="B1035" s="185" t="s">
        <v>234</v>
      </c>
      <c r="C1035" s="183">
        <v>400</v>
      </c>
      <c r="D1035" s="183">
        <v>257</v>
      </c>
    </row>
    <row r="1036" spans="1:4" ht="31.5">
      <c r="A1036" s="184" t="s">
        <v>256</v>
      </c>
      <c r="B1036" s="185" t="s">
        <v>257</v>
      </c>
      <c r="C1036" s="183">
        <v>0</v>
      </c>
      <c r="D1036" s="183">
        <v>1000</v>
      </c>
    </row>
    <row r="1037" spans="1:4" ht="15.75">
      <c r="A1037" s="184" t="s">
        <v>258</v>
      </c>
      <c r="B1037" s="185" t="s">
        <v>259</v>
      </c>
      <c r="C1037" s="183">
        <v>320</v>
      </c>
      <c r="D1037" s="183">
        <v>0</v>
      </c>
    </row>
    <row r="1038" spans="1:4" ht="31.5">
      <c r="A1038" s="184" t="s">
        <v>260</v>
      </c>
      <c r="B1038" s="185" t="s">
        <v>261</v>
      </c>
      <c r="C1038" s="183">
        <v>120</v>
      </c>
      <c r="D1038" s="183">
        <v>0</v>
      </c>
    </row>
    <row r="1039" spans="1:4" ht="31.5">
      <c r="A1039" s="184" t="s">
        <v>262</v>
      </c>
      <c r="B1039" s="185" t="s">
        <v>263</v>
      </c>
      <c r="C1039" s="183">
        <v>200</v>
      </c>
      <c r="D1039" s="183">
        <v>0</v>
      </c>
    </row>
    <row r="1040" spans="1:4" ht="15.75">
      <c r="A1040" s="182" t="s">
        <v>188</v>
      </c>
      <c r="B1040" s="182"/>
      <c r="C1040" s="183">
        <v>866504</v>
      </c>
      <c r="D1040" s="183">
        <v>214346</v>
      </c>
    </row>
    <row r="1041" spans="1:4" ht="15.75">
      <c r="A1041" s="187" t="s">
        <v>269</v>
      </c>
      <c r="B1041" s="187"/>
      <c r="C1041" s="187"/>
      <c r="D1041" s="187"/>
    </row>
    <row r="1042" spans="1:4" ht="31.5">
      <c r="A1042" s="184" t="s">
        <v>370</v>
      </c>
      <c r="B1042" s="185" t="s">
        <v>371</v>
      </c>
      <c r="C1042" s="183">
        <v>1200</v>
      </c>
      <c r="D1042" s="183">
        <v>1110</v>
      </c>
    </row>
    <row r="1043" spans="1:4" ht="15.75">
      <c r="A1043" s="182" t="s">
        <v>274</v>
      </c>
      <c r="B1043" s="182"/>
      <c r="C1043" s="183">
        <v>1200</v>
      </c>
      <c r="D1043" s="183">
        <v>1110</v>
      </c>
    </row>
    <row r="1044" spans="1:4" ht="15.75">
      <c r="A1044" s="184"/>
      <c r="B1044" s="181"/>
      <c r="C1044" s="183"/>
      <c r="D1044" s="183"/>
    </row>
    <row r="1045" spans="1:4" ht="15.75">
      <c r="A1045" s="182" t="s">
        <v>373</v>
      </c>
      <c r="B1045" s="182"/>
      <c r="C1045" s="183">
        <v>867704</v>
      </c>
      <c r="D1045" s="183">
        <v>215456</v>
      </c>
    </row>
    <row r="1046" spans="1:4" ht="15.75">
      <c r="A1046" s="184"/>
      <c r="B1046" s="181"/>
      <c r="C1046" s="183"/>
      <c r="D1046" s="183"/>
    </row>
    <row r="1047" spans="1:4" ht="15.75">
      <c r="A1047" s="182" t="s">
        <v>198</v>
      </c>
      <c r="B1047" s="182"/>
      <c r="C1047" s="183">
        <v>4349003</v>
      </c>
      <c r="D1047" s="183">
        <v>605399</v>
      </c>
    </row>
    <row r="1048" spans="1:4" ht="15.75">
      <c r="A1048" s="184"/>
      <c r="B1048" s="181"/>
      <c r="C1048" s="183"/>
      <c r="D1048" s="183"/>
    </row>
    <row r="1049" spans="1:4" ht="15.75">
      <c r="A1049" s="182" t="s">
        <v>199</v>
      </c>
      <c r="B1049" s="182"/>
      <c r="C1049" s="183">
        <v>4349003</v>
      </c>
      <c r="D1049" s="183">
        <v>605399</v>
      </c>
    </row>
    <row r="1050" spans="1:4" ht="15.75">
      <c r="A1050" s="184"/>
      <c r="B1050" s="181"/>
      <c r="C1050" s="183"/>
      <c r="D1050" s="183"/>
    </row>
    <row r="1051" spans="1:4" ht="15.75">
      <c r="A1051" s="182" t="s">
        <v>200</v>
      </c>
      <c r="B1051" s="182"/>
      <c r="C1051" s="182"/>
      <c r="D1051" s="182"/>
    </row>
    <row r="1052" spans="1:4" ht="31.5">
      <c r="A1052" s="182" t="s">
        <v>221</v>
      </c>
      <c r="B1052" s="182"/>
      <c r="C1052" s="182"/>
      <c r="D1052" s="182"/>
    </row>
    <row r="1053" spans="1:4" ht="15.75">
      <c r="A1053" s="182"/>
      <c r="B1053" s="182"/>
      <c r="C1053" s="182"/>
      <c r="D1053" s="182"/>
    </row>
    <row r="1054" spans="1:4" ht="31.5">
      <c r="A1054" s="182" t="s">
        <v>374</v>
      </c>
      <c r="B1054" s="182"/>
      <c r="C1054" s="182"/>
      <c r="D1054" s="182"/>
    </row>
    <row r="1055" spans="1:4" ht="15.75">
      <c r="A1055" s="187" t="s">
        <v>162</v>
      </c>
      <c r="B1055" s="187"/>
      <c r="C1055" s="187"/>
      <c r="D1055" s="187"/>
    </row>
    <row r="1056" spans="1:4" ht="15.75">
      <c r="A1056" s="184" t="s">
        <v>180</v>
      </c>
      <c r="B1056" s="185" t="s">
        <v>181</v>
      </c>
      <c r="C1056" s="183">
        <v>56251</v>
      </c>
      <c r="D1056" s="183">
        <v>4505</v>
      </c>
    </row>
    <row r="1057" spans="1:4" ht="15.75">
      <c r="A1057" s="184" t="s">
        <v>184</v>
      </c>
      <c r="B1057" s="185" t="s">
        <v>185</v>
      </c>
      <c r="C1057" s="183">
        <v>55851</v>
      </c>
      <c r="D1057" s="183">
        <v>4505</v>
      </c>
    </row>
    <row r="1058" spans="1:4" ht="15.75">
      <c r="A1058" s="184" t="s">
        <v>233</v>
      </c>
      <c r="B1058" s="185" t="s">
        <v>234</v>
      </c>
      <c r="C1058" s="183">
        <v>400</v>
      </c>
      <c r="D1058" s="183">
        <v>0</v>
      </c>
    </row>
    <row r="1059" spans="1:4" ht="15.75">
      <c r="A1059" s="182" t="s">
        <v>188</v>
      </c>
      <c r="B1059" s="182"/>
      <c r="C1059" s="183">
        <v>56251</v>
      </c>
      <c r="D1059" s="183">
        <v>4505</v>
      </c>
    </row>
    <row r="1060" spans="1:4" ht="15.75">
      <c r="A1060" s="187" t="s">
        <v>211</v>
      </c>
      <c r="B1060" s="187"/>
      <c r="C1060" s="187"/>
      <c r="D1060" s="187"/>
    </row>
    <row r="1061" spans="1:4" ht="15.75">
      <c r="A1061" s="184" t="s">
        <v>214</v>
      </c>
      <c r="B1061" s="185" t="s">
        <v>215</v>
      </c>
      <c r="C1061" s="183">
        <v>19744</v>
      </c>
      <c r="D1061" s="183">
        <v>15784</v>
      </c>
    </row>
    <row r="1062" spans="1:4" ht="15.75">
      <c r="A1062" s="184" t="s">
        <v>229</v>
      </c>
      <c r="B1062" s="185" t="s">
        <v>230</v>
      </c>
      <c r="C1062" s="183">
        <v>19744</v>
      </c>
      <c r="D1062" s="183">
        <v>15784</v>
      </c>
    </row>
    <row r="1063" spans="1:4" ht="15.75">
      <c r="A1063" s="182" t="s">
        <v>218</v>
      </c>
      <c r="B1063" s="182"/>
      <c r="C1063" s="183">
        <v>19744</v>
      </c>
      <c r="D1063" s="183">
        <v>15784</v>
      </c>
    </row>
    <row r="1064" spans="1:4" ht="31.5">
      <c r="A1064" s="182" t="s">
        <v>375</v>
      </c>
      <c r="B1064" s="182"/>
      <c r="C1064" s="183">
        <v>75995</v>
      </c>
      <c r="D1064" s="183">
        <v>20289</v>
      </c>
    </row>
    <row r="1065" spans="1:4" ht="15.75">
      <c r="A1065" s="184"/>
      <c r="B1065" s="181"/>
      <c r="C1065" s="183"/>
      <c r="D1065" s="183"/>
    </row>
    <row r="1066" spans="1:4" ht="31.5">
      <c r="A1066" s="182" t="s">
        <v>228</v>
      </c>
      <c r="B1066" s="182"/>
      <c r="C1066" s="182"/>
      <c r="D1066" s="182"/>
    </row>
    <row r="1067" spans="1:4" ht="15.75">
      <c r="A1067" s="187" t="s">
        <v>162</v>
      </c>
      <c r="B1067" s="187"/>
      <c r="C1067" s="187"/>
      <c r="D1067" s="187"/>
    </row>
    <row r="1068" spans="1:4" ht="15.75">
      <c r="A1068" s="184" t="s">
        <v>180</v>
      </c>
      <c r="B1068" s="185" t="s">
        <v>181</v>
      </c>
      <c r="C1068" s="183">
        <v>50000</v>
      </c>
      <c r="D1068" s="183">
        <v>0</v>
      </c>
    </row>
    <row r="1069" spans="1:4" ht="15.75">
      <c r="A1069" s="184" t="s">
        <v>184</v>
      </c>
      <c r="B1069" s="185" t="s">
        <v>185</v>
      </c>
      <c r="C1069" s="183">
        <v>50000</v>
      </c>
      <c r="D1069" s="183">
        <v>0</v>
      </c>
    </row>
    <row r="1070" spans="1:4" ht="15.75">
      <c r="A1070" s="182" t="s">
        <v>188</v>
      </c>
      <c r="B1070" s="182"/>
      <c r="C1070" s="183">
        <v>50000</v>
      </c>
      <c r="D1070" s="183">
        <v>0</v>
      </c>
    </row>
    <row r="1071" spans="1:4" ht="15.75">
      <c r="A1071" s="187" t="s">
        <v>211</v>
      </c>
      <c r="B1071" s="187"/>
      <c r="C1071" s="187"/>
      <c r="D1071" s="187"/>
    </row>
    <row r="1072" spans="1:4" ht="15.75">
      <c r="A1072" s="184" t="s">
        <v>212</v>
      </c>
      <c r="B1072" s="185" t="s">
        <v>213</v>
      </c>
      <c r="C1072" s="183">
        <v>50000</v>
      </c>
      <c r="D1072" s="183">
        <v>0</v>
      </c>
    </row>
    <row r="1073" spans="1:4" ht="15.75">
      <c r="A1073" s="182" t="s">
        <v>218</v>
      </c>
      <c r="B1073" s="182"/>
      <c r="C1073" s="183">
        <v>50000</v>
      </c>
      <c r="D1073" s="183">
        <v>0</v>
      </c>
    </row>
    <row r="1074" spans="1:4" ht="15.75">
      <c r="A1074" s="184"/>
      <c r="B1074" s="181"/>
      <c r="C1074" s="183"/>
      <c r="D1074" s="183"/>
    </row>
    <row r="1075" spans="1:4" ht="31.5">
      <c r="A1075" s="182" t="s">
        <v>231</v>
      </c>
      <c r="B1075" s="182"/>
      <c r="C1075" s="183">
        <v>100000</v>
      </c>
      <c r="D1075" s="183">
        <v>0</v>
      </c>
    </row>
    <row r="1076" spans="1:4" ht="15.75">
      <c r="A1076" s="184"/>
      <c r="B1076" s="181"/>
      <c r="C1076" s="183"/>
      <c r="D1076" s="183"/>
    </row>
    <row r="1077" spans="1:4" ht="31.5">
      <c r="A1077" s="182" t="s">
        <v>236</v>
      </c>
      <c r="B1077" s="182"/>
      <c r="C1077" s="183">
        <v>175995</v>
      </c>
      <c r="D1077" s="183">
        <v>20289</v>
      </c>
    </row>
    <row r="1078" spans="1:4" ht="15.75">
      <c r="A1078" s="184"/>
      <c r="B1078" s="181"/>
      <c r="C1078" s="183"/>
      <c r="D1078" s="183"/>
    </row>
    <row r="1079" spans="1:4" ht="15.75">
      <c r="A1079" s="182" t="s">
        <v>237</v>
      </c>
      <c r="B1079" s="182"/>
      <c r="C1079" s="183">
        <v>175995</v>
      </c>
      <c r="D1079" s="183">
        <v>20289</v>
      </c>
    </row>
    <row r="1080" spans="1:4" ht="15.75">
      <c r="A1080" s="184"/>
      <c r="B1080" s="181"/>
      <c r="C1080" s="183"/>
      <c r="D1080" s="183"/>
    </row>
    <row r="1081" spans="1:4" ht="15.75">
      <c r="A1081" s="182" t="s">
        <v>238</v>
      </c>
      <c r="B1081" s="182"/>
      <c r="C1081" s="182"/>
      <c r="D1081" s="182"/>
    </row>
    <row r="1082" spans="1:4" ht="15.75">
      <c r="A1082" s="182" t="s">
        <v>239</v>
      </c>
      <c r="B1082" s="182"/>
      <c r="C1082" s="182"/>
      <c r="D1082" s="182"/>
    </row>
    <row r="1083" spans="1:4" ht="15.75">
      <c r="A1083" s="187" t="s">
        <v>162</v>
      </c>
      <c r="B1083" s="187"/>
      <c r="C1083" s="187"/>
      <c r="D1083" s="187"/>
    </row>
    <row r="1084" spans="1:4" ht="15.75">
      <c r="A1084" s="184" t="s">
        <v>180</v>
      </c>
      <c r="B1084" s="185" t="s">
        <v>181</v>
      </c>
      <c r="C1084" s="183">
        <v>781407</v>
      </c>
      <c r="D1084" s="183">
        <v>568576</v>
      </c>
    </row>
    <row r="1085" spans="1:4" ht="15.75">
      <c r="A1085" s="184" t="s">
        <v>223</v>
      </c>
      <c r="B1085" s="185" t="s">
        <v>224</v>
      </c>
      <c r="C1085" s="183">
        <v>180000</v>
      </c>
      <c r="D1085" s="183">
        <v>152142</v>
      </c>
    </row>
    <row r="1086" spans="1:4" ht="15.75">
      <c r="A1086" s="184" t="s">
        <v>225</v>
      </c>
      <c r="B1086" s="185" t="s">
        <v>226</v>
      </c>
      <c r="C1086" s="183">
        <v>10000</v>
      </c>
      <c r="D1086" s="183">
        <v>1695</v>
      </c>
    </row>
    <row r="1087" spans="1:4" ht="15.75">
      <c r="A1087" s="184" t="s">
        <v>242</v>
      </c>
      <c r="B1087" s="185" t="s">
        <v>243</v>
      </c>
      <c r="C1087" s="183">
        <v>10900</v>
      </c>
      <c r="D1087" s="183">
        <v>0</v>
      </c>
    </row>
    <row r="1088" spans="1:4" ht="15.75">
      <c r="A1088" s="184" t="s">
        <v>182</v>
      </c>
      <c r="B1088" s="185" t="s">
        <v>183</v>
      </c>
      <c r="C1088" s="183">
        <v>50000</v>
      </c>
      <c r="D1088" s="183">
        <v>2814</v>
      </c>
    </row>
    <row r="1089" spans="1:4" ht="15.75">
      <c r="A1089" s="184" t="s">
        <v>205</v>
      </c>
      <c r="B1089" s="185" t="s">
        <v>206</v>
      </c>
      <c r="C1089" s="183">
        <v>170000</v>
      </c>
      <c r="D1089" s="183">
        <v>221326</v>
      </c>
    </row>
    <row r="1090" spans="1:4" ht="15.75">
      <c r="A1090" s="184" t="s">
        <v>184</v>
      </c>
      <c r="B1090" s="185" t="s">
        <v>185</v>
      </c>
      <c r="C1090" s="183">
        <v>105800</v>
      </c>
      <c r="D1090" s="183">
        <v>5149</v>
      </c>
    </row>
    <row r="1091" spans="1:4" ht="15.75">
      <c r="A1091" s="184" t="s">
        <v>207</v>
      </c>
      <c r="B1091" s="185" t="s">
        <v>208</v>
      </c>
      <c r="C1091" s="183">
        <v>246707</v>
      </c>
      <c r="D1091" s="183">
        <v>183494</v>
      </c>
    </row>
    <row r="1092" spans="1:4" ht="15.75">
      <c r="A1092" s="184" t="s">
        <v>233</v>
      </c>
      <c r="B1092" s="185" t="s">
        <v>234</v>
      </c>
      <c r="C1092" s="183">
        <v>0</v>
      </c>
      <c r="D1092" s="183">
        <v>378</v>
      </c>
    </row>
    <row r="1093" spans="1:4" ht="31.5">
      <c r="A1093" s="184" t="s">
        <v>256</v>
      </c>
      <c r="B1093" s="185" t="s">
        <v>257</v>
      </c>
      <c r="C1093" s="183">
        <v>0</v>
      </c>
      <c r="D1093" s="183">
        <v>1578</v>
      </c>
    </row>
    <row r="1094" spans="1:4" ht="31.5">
      <c r="A1094" s="184" t="s">
        <v>209</v>
      </c>
      <c r="B1094" s="185" t="s">
        <v>210</v>
      </c>
      <c r="C1094" s="183">
        <v>8000</v>
      </c>
      <c r="D1094" s="183">
        <v>0</v>
      </c>
    </row>
    <row r="1095" spans="1:4" ht="15.75">
      <c r="A1095" s="184" t="s">
        <v>258</v>
      </c>
      <c r="B1095" s="185" t="s">
        <v>259</v>
      </c>
      <c r="C1095" s="183">
        <v>0</v>
      </c>
      <c r="D1095" s="183">
        <v>158</v>
      </c>
    </row>
    <row r="1096" spans="1:4" ht="31.5">
      <c r="A1096" s="184" t="s">
        <v>260</v>
      </c>
      <c r="B1096" s="185" t="s">
        <v>261</v>
      </c>
      <c r="C1096" s="183">
        <v>0</v>
      </c>
      <c r="D1096" s="183">
        <v>158</v>
      </c>
    </row>
    <row r="1097" spans="1:4" ht="15.75">
      <c r="A1097" s="182" t="s">
        <v>188</v>
      </c>
      <c r="B1097" s="182"/>
      <c r="C1097" s="183">
        <v>781407</v>
      </c>
      <c r="D1097" s="183">
        <v>568734</v>
      </c>
    </row>
    <row r="1098" spans="1:4" ht="15.75">
      <c r="A1098" s="182" t="s">
        <v>244</v>
      </c>
      <c r="B1098" s="182"/>
      <c r="C1098" s="183">
        <v>781407</v>
      </c>
      <c r="D1098" s="183">
        <v>568734</v>
      </c>
    </row>
    <row r="1099" spans="1:4" ht="15.75">
      <c r="A1099" s="184"/>
      <c r="B1099" s="181"/>
      <c r="C1099" s="183"/>
      <c r="D1099" s="183"/>
    </row>
    <row r="1100" spans="1:4" ht="15.75">
      <c r="A1100" s="182" t="s">
        <v>380</v>
      </c>
      <c r="B1100" s="182"/>
      <c r="C1100" s="182"/>
      <c r="D1100" s="182"/>
    </row>
    <row r="1101" spans="1:4" ht="15.75">
      <c r="A1101" s="187" t="s">
        <v>162</v>
      </c>
      <c r="B1101" s="187"/>
      <c r="C1101" s="187"/>
      <c r="D1101" s="187"/>
    </row>
    <row r="1102" spans="1:4" ht="31.5">
      <c r="A1102" s="184" t="s">
        <v>163</v>
      </c>
      <c r="B1102" s="185" t="s">
        <v>71</v>
      </c>
      <c r="C1102" s="183">
        <v>147536</v>
      </c>
      <c r="D1102" s="183">
        <v>25774</v>
      </c>
    </row>
    <row r="1103" spans="1:4" ht="31.5">
      <c r="A1103" s="184" t="s">
        <v>164</v>
      </c>
      <c r="B1103" s="185" t="s">
        <v>165</v>
      </c>
      <c r="C1103" s="183">
        <v>147536</v>
      </c>
      <c r="D1103" s="183">
        <v>25774</v>
      </c>
    </row>
    <row r="1104" spans="1:4" ht="15.75">
      <c r="A1104" s="184" t="s">
        <v>168</v>
      </c>
      <c r="B1104" s="185" t="s">
        <v>169</v>
      </c>
      <c r="C1104" s="183">
        <v>9588</v>
      </c>
      <c r="D1104" s="183">
        <v>623</v>
      </c>
    </row>
    <row r="1105" spans="1:4" ht="31.5">
      <c r="A1105" s="184" t="s">
        <v>191</v>
      </c>
      <c r="B1105" s="185" t="s">
        <v>192</v>
      </c>
      <c r="C1105" s="183">
        <v>9588</v>
      </c>
      <c r="D1105" s="183">
        <v>0</v>
      </c>
    </row>
    <row r="1106" spans="1:4" ht="15.75">
      <c r="A1106" s="184" t="s">
        <v>195</v>
      </c>
      <c r="B1106" s="185" t="s">
        <v>196</v>
      </c>
      <c r="C1106" s="183">
        <v>0</v>
      </c>
      <c r="D1106" s="183">
        <v>623</v>
      </c>
    </row>
    <row r="1107" spans="1:4" ht="15.75">
      <c r="A1107" s="184" t="s">
        <v>172</v>
      </c>
      <c r="B1107" s="185" t="s">
        <v>173</v>
      </c>
      <c r="C1107" s="183">
        <v>28062</v>
      </c>
      <c r="D1107" s="183">
        <v>4634</v>
      </c>
    </row>
    <row r="1108" spans="1:4" ht="31.5">
      <c r="A1108" s="184" t="s">
        <v>174</v>
      </c>
      <c r="B1108" s="185" t="s">
        <v>175</v>
      </c>
      <c r="C1108" s="183">
        <v>18253</v>
      </c>
      <c r="D1108" s="183">
        <v>2950</v>
      </c>
    </row>
    <row r="1109" spans="1:4" ht="15.75">
      <c r="A1109" s="184" t="s">
        <v>176</v>
      </c>
      <c r="B1109" s="185" t="s">
        <v>177</v>
      </c>
      <c r="C1109" s="183">
        <v>7082</v>
      </c>
      <c r="D1109" s="183">
        <v>1201</v>
      </c>
    </row>
    <row r="1110" spans="1:4" ht="15.75">
      <c r="A1110" s="184" t="s">
        <v>178</v>
      </c>
      <c r="B1110" s="185" t="s">
        <v>179</v>
      </c>
      <c r="C1110" s="183">
        <v>2727</v>
      </c>
      <c r="D1110" s="183">
        <v>483</v>
      </c>
    </row>
    <row r="1111" spans="1:4" ht="15.75">
      <c r="A1111" s="184" t="s">
        <v>180</v>
      </c>
      <c r="B1111" s="185" t="s">
        <v>181</v>
      </c>
      <c r="C1111" s="183">
        <v>61850</v>
      </c>
      <c r="D1111" s="183">
        <v>13950</v>
      </c>
    </row>
    <row r="1112" spans="1:4" ht="15.75">
      <c r="A1112" s="184" t="s">
        <v>250</v>
      </c>
      <c r="B1112" s="185" t="s">
        <v>251</v>
      </c>
      <c r="C1112" s="183">
        <v>0</v>
      </c>
      <c r="D1112" s="183">
        <v>421</v>
      </c>
    </row>
    <row r="1113" spans="1:4" ht="15.75">
      <c r="A1113" s="184" t="s">
        <v>225</v>
      </c>
      <c r="B1113" s="185" t="s">
        <v>226</v>
      </c>
      <c r="C1113" s="183">
        <v>3600</v>
      </c>
      <c r="D1113" s="183">
        <v>0</v>
      </c>
    </row>
    <row r="1114" spans="1:4" ht="15.75">
      <c r="A1114" s="184" t="s">
        <v>182</v>
      </c>
      <c r="B1114" s="185" t="s">
        <v>183</v>
      </c>
      <c r="C1114" s="183">
        <v>12000</v>
      </c>
      <c r="D1114" s="183">
        <v>2929</v>
      </c>
    </row>
    <row r="1115" spans="1:4" ht="15.75">
      <c r="A1115" s="184" t="s">
        <v>205</v>
      </c>
      <c r="B1115" s="185" t="s">
        <v>206</v>
      </c>
      <c r="C1115" s="183">
        <v>35000</v>
      </c>
      <c r="D1115" s="183">
        <v>9386</v>
      </c>
    </row>
    <row r="1116" spans="1:4" ht="15.75">
      <c r="A1116" s="184" t="s">
        <v>184</v>
      </c>
      <c r="B1116" s="185" t="s">
        <v>185</v>
      </c>
      <c r="C1116" s="183">
        <v>11000</v>
      </c>
      <c r="D1116" s="183">
        <v>1118</v>
      </c>
    </row>
    <row r="1117" spans="1:4" ht="15.75">
      <c r="A1117" s="184" t="s">
        <v>186</v>
      </c>
      <c r="B1117" s="185" t="s">
        <v>187</v>
      </c>
      <c r="C1117" s="183">
        <v>100</v>
      </c>
      <c r="D1117" s="183">
        <v>18</v>
      </c>
    </row>
    <row r="1118" spans="1:4" ht="15.75">
      <c r="A1118" s="184" t="s">
        <v>233</v>
      </c>
      <c r="B1118" s="185" t="s">
        <v>234</v>
      </c>
      <c r="C1118" s="183">
        <v>150</v>
      </c>
      <c r="D1118" s="183">
        <v>78</v>
      </c>
    </row>
    <row r="1119" spans="1:4" ht="15.75">
      <c r="A1119" s="184" t="s">
        <v>258</v>
      </c>
      <c r="B1119" s="185" t="s">
        <v>259</v>
      </c>
      <c r="C1119" s="183">
        <v>100</v>
      </c>
      <c r="D1119" s="183">
        <v>0</v>
      </c>
    </row>
    <row r="1120" spans="1:4" ht="31.5">
      <c r="A1120" s="184" t="s">
        <v>262</v>
      </c>
      <c r="B1120" s="185" t="s">
        <v>263</v>
      </c>
      <c r="C1120" s="183">
        <v>100</v>
      </c>
      <c r="D1120" s="183">
        <v>0</v>
      </c>
    </row>
    <row r="1121" spans="1:4" ht="15.75">
      <c r="A1121" s="182" t="s">
        <v>188</v>
      </c>
      <c r="B1121" s="182"/>
      <c r="C1121" s="183">
        <v>247136</v>
      </c>
      <c r="D1121" s="183">
        <v>44981</v>
      </c>
    </row>
    <row r="1122" spans="1:4" ht="15.75">
      <c r="A1122" s="182" t="s">
        <v>381</v>
      </c>
      <c r="B1122" s="182"/>
      <c r="C1122" s="183">
        <v>247136</v>
      </c>
      <c r="D1122" s="183">
        <v>44981</v>
      </c>
    </row>
    <row r="1123" spans="1:4" ht="15.75">
      <c r="A1123" s="184"/>
      <c r="B1123" s="181"/>
      <c r="C1123" s="183"/>
      <c r="D1123" s="183"/>
    </row>
    <row r="1124" spans="1:4" ht="15.75">
      <c r="A1124" s="182" t="s">
        <v>290</v>
      </c>
      <c r="B1124" s="182"/>
      <c r="C1124" s="182"/>
      <c r="D1124" s="182"/>
    </row>
    <row r="1125" spans="1:4" ht="15.75">
      <c r="A1125" s="187" t="s">
        <v>162</v>
      </c>
      <c r="B1125" s="187"/>
      <c r="C1125" s="187"/>
      <c r="D1125" s="187"/>
    </row>
    <row r="1126" spans="1:4" ht="15.75">
      <c r="A1126" s="184" t="s">
        <v>180</v>
      </c>
      <c r="B1126" s="185" t="s">
        <v>181</v>
      </c>
      <c r="C1126" s="183">
        <v>71000</v>
      </c>
      <c r="D1126" s="183">
        <v>17336</v>
      </c>
    </row>
    <row r="1127" spans="1:4" ht="15.75">
      <c r="A1127" s="184" t="s">
        <v>242</v>
      </c>
      <c r="B1127" s="185" t="s">
        <v>243</v>
      </c>
      <c r="C1127" s="183">
        <v>9500</v>
      </c>
      <c r="D1127" s="183">
        <v>0</v>
      </c>
    </row>
    <row r="1128" spans="1:4" ht="15.75">
      <c r="A1128" s="184" t="s">
        <v>182</v>
      </c>
      <c r="B1128" s="185" t="s">
        <v>183</v>
      </c>
      <c r="C1128" s="183">
        <v>3500</v>
      </c>
      <c r="D1128" s="183">
        <v>95</v>
      </c>
    </row>
    <row r="1129" spans="1:4" ht="15.75">
      <c r="A1129" s="184" t="s">
        <v>205</v>
      </c>
      <c r="B1129" s="185" t="s">
        <v>206</v>
      </c>
      <c r="C1129" s="183">
        <v>33500</v>
      </c>
      <c r="D1129" s="183">
        <v>16059</v>
      </c>
    </row>
    <row r="1130" spans="1:4" ht="15.75">
      <c r="A1130" s="184" t="s">
        <v>184</v>
      </c>
      <c r="B1130" s="185" t="s">
        <v>185</v>
      </c>
      <c r="C1130" s="183">
        <v>11500</v>
      </c>
      <c r="D1130" s="183">
        <v>573</v>
      </c>
    </row>
    <row r="1131" spans="1:4" ht="15.75">
      <c r="A1131" s="184" t="s">
        <v>233</v>
      </c>
      <c r="B1131" s="185" t="s">
        <v>234</v>
      </c>
      <c r="C1131" s="183">
        <v>3000</v>
      </c>
      <c r="D1131" s="183">
        <v>609</v>
      </c>
    </row>
    <row r="1132" spans="1:4" ht="31.5">
      <c r="A1132" s="184" t="s">
        <v>209</v>
      </c>
      <c r="B1132" s="185" t="s">
        <v>210</v>
      </c>
      <c r="C1132" s="183">
        <v>10000</v>
      </c>
      <c r="D1132" s="183">
        <v>0</v>
      </c>
    </row>
    <row r="1133" spans="1:4" ht="15.75">
      <c r="A1133" s="184" t="s">
        <v>258</v>
      </c>
      <c r="B1133" s="185" t="s">
        <v>259</v>
      </c>
      <c r="C1133" s="183">
        <v>4000</v>
      </c>
      <c r="D1133" s="183">
        <v>0</v>
      </c>
    </row>
    <row r="1134" spans="1:4" ht="31.5">
      <c r="A1134" s="184" t="s">
        <v>262</v>
      </c>
      <c r="B1134" s="185" t="s">
        <v>263</v>
      </c>
      <c r="C1134" s="183">
        <v>4000</v>
      </c>
      <c r="D1134" s="183">
        <v>0</v>
      </c>
    </row>
    <row r="1135" spans="1:4" ht="15.75">
      <c r="A1135" s="182" t="s">
        <v>188</v>
      </c>
      <c r="B1135" s="182"/>
      <c r="C1135" s="183">
        <v>75000</v>
      </c>
      <c r="D1135" s="183">
        <v>17336</v>
      </c>
    </row>
    <row r="1136" spans="1:4" ht="15.75">
      <c r="A1136" s="182" t="s">
        <v>291</v>
      </c>
      <c r="B1136" s="182"/>
      <c r="C1136" s="183">
        <v>75000</v>
      </c>
      <c r="D1136" s="183">
        <v>17336</v>
      </c>
    </row>
    <row r="1137" spans="1:4" ht="15.75">
      <c r="A1137" s="184"/>
      <c r="B1137" s="181"/>
      <c r="C1137" s="183"/>
      <c r="D1137" s="183"/>
    </row>
    <row r="1138" spans="1:4" ht="15.75">
      <c r="A1138" s="182" t="s">
        <v>382</v>
      </c>
      <c r="B1138" s="182"/>
      <c r="C1138" s="182"/>
      <c r="D1138" s="182"/>
    </row>
    <row r="1139" spans="1:4" ht="15.75">
      <c r="A1139" s="187" t="s">
        <v>162</v>
      </c>
      <c r="B1139" s="187"/>
      <c r="C1139" s="187"/>
      <c r="D1139" s="187"/>
    </row>
    <row r="1140" spans="1:4" ht="15.75">
      <c r="A1140" s="184" t="s">
        <v>180</v>
      </c>
      <c r="B1140" s="185" t="s">
        <v>181</v>
      </c>
      <c r="C1140" s="183">
        <v>10000</v>
      </c>
      <c r="D1140" s="183">
        <v>0</v>
      </c>
    </row>
    <row r="1141" spans="1:4" ht="15.75">
      <c r="A1141" s="184" t="s">
        <v>182</v>
      </c>
      <c r="B1141" s="185" t="s">
        <v>183</v>
      </c>
      <c r="C1141" s="183">
        <v>10000</v>
      </c>
      <c r="D1141" s="183">
        <v>0</v>
      </c>
    </row>
    <row r="1142" spans="1:4" ht="15.75">
      <c r="A1142" s="182" t="s">
        <v>188</v>
      </c>
      <c r="B1142" s="182"/>
      <c r="C1142" s="183">
        <v>10000</v>
      </c>
      <c r="D1142" s="183">
        <v>0</v>
      </c>
    </row>
    <row r="1143" spans="1:4" ht="15.75">
      <c r="A1143" s="182" t="s">
        <v>383</v>
      </c>
      <c r="B1143" s="182"/>
      <c r="C1143" s="183">
        <v>10000</v>
      </c>
      <c r="D1143" s="183">
        <v>0</v>
      </c>
    </row>
    <row r="1144" spans="1:4" ht="15.75">
      <c r="A1144" s="184"/>
      <c r="B1144" s="181"/>
      <c r="C1144" s="183"/>
      <c r="D1144" s="183"/>
    </row>
    <row r="1145" spans="1:4" ht="15.75">
      <c r="A1145" s="182" t="s">
        <v>294</v>
      </c>
      <c r="B1145" s="182"/>
      <c r="C1145" s="182"/>
      <c r="D1145" s="182"/>
    </row>
    <row r="1146" spans="1:4" ht="15.75">
      <c r="A1146" s="187" t="s">
        <v>162</v>
      </c>
      <c r="B1146" s="187"/>
      <c r="C1146" s="187"/>
      <c r="D1146" s="187"/>
    </row>
    <row r="1147" spans="1:4" ht="31.5">
      <c r="A1147" s="184" t="s">
        <v>163</v>
      </c>
      <c r="B1147" s="185" t="s">
        <v>71</v>
      </c>
      <c r="C1147" s="183">
        <v>138640</v>
      </c>
      <c r="D1147" s="183">
        <v>18940</v>
      </c>
    </row>
    <row r="1148" spans="1:4" ht="31.5">
      <c r="A1148" s="184" t="s">
        <v>164</v>
      </c>
      <c r="B1148" s="185" t="s">
        <v>165</v>
      </c>
      <c r="C1148" s="183">
        <v>138640</v>
      </c>
      <c r="D1148" s="183">
        <v>18940</v>
      </c>
    </row>
    <row r="1149" spans="1:4" ht="15.75">
      <c r="A1149" s="184" t="s">
        <v>168</v>
      </c>
      <c r="B1149" s="185" t="s">
        <v>169</v>
      </c>
      <c r="C1149" s="183">
        <v>3297</v>
      </c>
      <c r="D1149" s="183">
        <v>321</v>
      </c>
    </row>
    <row r="1150" spans="1:4" ht="15.75">
      <c r="A1150" s="184" t="s">
        <v>203</v>
      </c>
      <c r="B1150" s="185" t="s">
        <v>204</v>
      </c>
      <c r="C1150" s="183">
        <v>0</v>
      </c>
      <c r="D1150" s="183">
        <v>80</v>
      </c>
    </row>
    <row r="1151" spans="1:4" ht="31.5">
      <c r="A1151" s="184" t="s">
        <v>191</v>
      </c>
      <c r="B1151" s="185" t="s">
        <v>192</v>
      </c>
      <c r="C1151" s="183">
        <v>3297</v>
      </c>
      <c r="D1151" s="183">
        <v>0</v>
      </c>
    </row>
    <row r="1152" spans="1:4" ht="15.75">
      <c r="A1152" s="184" t="s">
        <v>195</v>
      </c>
      <c r="B1152" s="185" t="s">
        <v>196</v>
      </c>
      <c r="C1152" s="183">
        <v>0</v>
      </c>
      <c r="D1152" s="183">
        <v>241</v>
      </c>
    </row>
    <row r="1153" spans="1:4" ht="15.75">
      <c r="A1153" s="184" t="s">
        <v>172</v>
      </c>
      <c r="B1153" s="185" t="s">
        <v>173</v>
      </c>
      <c r="C1153" s="183">
        <v>24587</v>
      </c>
      <c r="D1153" s="183">
        <v>3474</v>
      </c>
    </row>
    <row r="1154" spans="1:4" ht="31.5">
      <c r="A1154" s="184" t="s">
        <v>174</v>
      </c>
      <c r="B1154" s="185" t="s">
        <v>175</v>
      </c>
      <c r="C1154" s="183">
        <v>14554</v>
      </c>
      <c r="D1154" s="183">
        <v>2208</v>
      </c>
    </row>
    <row r="1155" spans="1:4" ht="31.5">
      <c r="A1155" s="184" t="s">
        <v>240</v>
      </c>
      <c r="B1155" s="185" t="s">
        <v>241</v>
      </c>
      <c r="C1155" s="183">
        <v>993</v>
      </c>
      <c r="D1155" s="183">
        <v>0</v>
      </c>
    </row>
    <row r="1156" spans="1:4" ht="15.75">
      <c r="A1156" s="184" t="s">
        <v>176</v>
      </c>
      <c r="B1156" s="185" t="s">
        <v>177</v>
      </c>
      <c r="C1156" s="183">
        <v>5954</v>
      </c>
      <c r="D1156" s="183">
        <v>885</v>
      </c>
    </row>
    <row r="1157" spans="1:4" ht="15.75">
      <c r="A1157" s="184" t="s">
        <v>178</v>
      </c>
      <c r="B1157" s="185" t="s">
        <v>179</v>
      </c>
      <c r="C1157" s="183">
        <v>3086</v>
      </c>
      <c r="D1157" s="183">
        <v>381</v>
      </c>
    </row>
    <row r="1158" spans="1:4" ht="15.75">
      <c r="A1158" s="184" t="s">
        <v>180</v>
      </c>
      <c r="B1158" s="185" t="s">
        <v>181</v>
      </c>
      <c r="C1158" s="183">
        <v>428618</v>
      </c>
      <c r="D1158" s="183">
        <v>7949</v>
      </c>
    </row>
    <row r="1159" spans="1:4" ht="15.75">
      <c r="A1159" s="184" t="s">
        <v>242</v>
      </c>
      <c r="B1159" s="185" t="s">
        <v>243</v>
      </c>
      <c r="C1159" s="183">
        <v>10000</v>
      </c>
      <c r="D1159" s="183">
        <v>50</v>
      </c>
    </row>
    <row r="1160" spans="1:4" ht="15.75">
      <c r="A1160" s="184" t="s">
        <v>182</v>
      </c>
      <c r="B1160" s="185" t="s">
        <v>183</v>
      </c>
      <c r="C1160" s="183">
        <v>20000</v>
      </c>
      <c r="D1160" s="183">
        <v>386</v>
      </c>
    </row>
    <row r="1161" spans="1:4" ht="15.75">
      <c r="A1161" s="184" t="s">
        <v>205</v>
      </c>
      <c r="B1161" s="185" t="s">
        <v>206</v>
      </c>
      <c r="C1161" s="183">
        <v>1000</v>
      </c>
      <c r="D1161" s="183">
        <v>4144</v>
      </c>
    </row>
    <row r="1162" spans="1:4" ht="15.75">
      <c r="A1162" s="184" t="s">
        <v>184</v>
      </c>
      <c r="B1162" s="185" t="s">
        <v>185</v>
      </c>
      <c r="C1162" s="183">
        <v>75000</v>
      </c>
      <c r="D1162" s="183">
        <v>3333</v>
      </c>
    </row>
    <row r="1163" spans="1:4" ht="15.75">
      <c r="A1163" s="184" t="s">
        <v>233</v>
      </c>
      <c r="B1163" s="185" t="s">
        <v>234</v>
      </c>
      <c r="C1163" s="183">
        <v>1000</v>
      </c>
      <c r="D1163" s="183">
        <v>0</v>
      </c>
    </row>
    <row r="1164" spans="1:4" ht="31.5">
      <c r="A1164" s="184" t="s">
        <v>256</v>
      </c>
      <c r="B1164" s="185" t="s">
        <v>257</v>
      </c>
      <c r="C1164" s="183">
        <v>0</v>
      </c>
      <c r="D1164" s="183">
        <v>36</v>
      </c>
    </row>
    <row r="1165" spans="1:4" ht="20.25" customHeight="1">
      <c r="A1165" s="184" t="s">
        <v>209</v>
      </c>
      <c r="B1165" s="185" t="s">
        <v>210</v>
      </c>
      <c r="C1165" s="183">
        <v>321618</v>
      </c>
      <c r="D1165" s="183">
        <v>0</v>
      </c>
    </row>
    <row r="1166" spans="1:4" ht="15.75">
      <c r="A1166" s="184" t="s">
        <v>258</v>
      </c>
      <c r="B1166" s="185" t="s">
        <v>259</v>
      </c>
      <c r="C1166" s="183">
        <v>5200</v>
      </c>
      <c r="D1166" s="183">
        <v>17</v>
      </c>
    </row>
    <row r="1167" spans="1:4" ht="31.5">
      <c r="A1167" s="184" t="s">
        <v>260</v>
      </c>
      <c r="B1167" s="185" t="s">
        <v>261</v>
      </c>
      <c r="C1167" s="183">
        <v>200</v>
      </c>
      <c r="D1167" s="183">
        <v>17</v>
      </c>
    </row>
    <row r="1168" spans="1:4" ht="31.5">
      <c r="A1168" s="184" t="s">
        <v>262</v>
      </c>
      <c r="B1168" s="185" t="s">
        <v>263</v>
      </c>
      <c r="C1168" s="183">
        <v>5000</v>
      </c>
      <c r="D1168" s="183">
        <v>0</v>
      </c>
    </row>
    <row r="1169" spans="1:4" ht="15.75">
      <c r="A1169" s="182" t="s">
        <v>188</v>
      </c>
      <c r="B1169" s="182"/>
      <c r="C1169" s="183">
        <v>600342</v>
      </c>
      <c r="D1169" s="183">
        <v>30701</v>
      </c>
    </row>
    <row r="1170" spans="1:4" ht="15.75">
      <c r="A1170" s="182" t="s">
        <v>295</v>
      </c>
      <c r="B1170" s="182"/>
      <c r="C1170" s="183">
        <v>600342</v>
      </c>
      <c r="D1170" s="183">
        <v>30701</v>
      </c>
    </row>
    <row r="1171" spans="1:4" ht="15.75">
      <c r="A1171" s="184"/>
      <c r="B1171" s="181"/>
      <c r="C1171" s="183"/>
      <c r="D1171" s="183"/>
    </row>
    <row r="1172" spans="1:4" ht="15.75">
      <c r="A1172" s="182" t="s">
        <v>296</v>
      </c>
      <c r="B1172" s="182"/>
      <c r="C1172" s="183">
        <v>1713885</v>
      </c>
      <c r="D1172" s="183">
        <v>661752</v>
      </c>
    </row>
    <row r="1173" spans="1:4" ht="15.75">
      <c r="A1173" s="184"/>
      <c r="B1173" s="181"/>
      <c r="C1173" s="183"/>
      <c r="D1173" s="183"/>
    </row>
    <row r="1174" spans="1:4" ht="15.75">
      <c r="A1174" s="182" t="s">
        <v>297</v>
      </c>
      <c r="B1174" s="182"/>
      <c r="C1174" s="182"/>
      <c r="D1174" s="182"/>
    </row>
    <row r="1175" spans="1:4" ht="15.75">
      <c r="A1175" s="182" t="s">
        <v>298</v>
      </c>
      <c r="B1175" s="182"/>
      <c r="C1175" s="182"/>
      <c r="D1175" s="182"/>
    </row>
    <row r="1176" spans="1:4" ht="15.75">
      <c r="A1176" s="187" t="s">
        <v>162</v>
      </c>
      <c r="B1176" s="187"/>
      <c r="C1176" s="187"/>
      <c r="D1176" s="187"/>
    </row>
    <row r="1177" spans="1:4" ht="15.75">
      <c r="A1177" s="184" t="s">
        <v>180</v>
      </c>
      <c r="B1177" s="185" t="s">
        <v>181</v>
      </c>
      <c r="C1177" s="183">
        <v>345737</v>
      </c>
      <c r="D1177" s="183">
        <v>229416</v>
      </c>
    </row>
    <row r="1178" spans="1:4" ht="15.75">
      <c r="A1178" s="184" t="s">
        <v>223</v>
      </c>
      <c r="B1178" s="185" t="s">
        <v>224</v>
      </c>
      <c r="C1178" s="183">
        <v>79134</v>
      </c>
      <c r="D1178" s="183">
        <v>41354</v>
      </c>
    </row>
    <row r="1179" spans="1:4" ht="15.75">
      <c r="A1179" s="184" t="s">
        <v>250</v>
      </c>
      <c r="B1179" s="185" t="s">
        <v>251</v>
      </c>
      <c r="C1179" s="183">
        <v>200</v>
      </c>
      <c r="D1179" s="183">
        <v>0</v>
      </c>
    </row>
    <row r="1180" spans="1:4" ht="15.75">
      <c r="A1180" s="184" t="s">
        <v>182</v>
      </c>
      <c r="B1180" s="185" t="s">
        <v>183</v>
      </c>
      <c r="C1180" s="183">
        <v>109957</v>
      </c>
      <c r="D1180" s="183">
        <v>65491</v>
      </c>
    </row>
    <row r="1181" spans="1:4" ht="15.75">
      <c r="A1181" s="184" t="s">
        <v>205</v>
      </c>
      <c r="B1181" s="185" t="s">
        <v>206</v>
      </c>
      <c r="C1181" s="183">
        <v>126900</v>
      </c>
      <c r="D1181" s="183">
        <v>104906</v>
      </c>
    </row>
    <row r="1182" spans="1:4" ht="15.75">
      <c r="A1182" s="184" t="s">
        <v>184</v>
      </c>
      <c r="B1182" s="185" t="s">
        <v>185</v>
      </c>
      <c r="C1182" s="183">
        <v>28367</v>
      </c>
      <c r="D1182" s="183">
        <v>16070</v>
      </c>
    </row>
    <row r="1183" spans="1:4" ht="15.75">
      <c r="A1183" s="184" t="s">
        <v>186</v>
      </c>
      <c r="B1183" s="185" t="s">
        <v>187</v>
      </c>
      <c r="C1183" s="183">
        <v>20</v>
      </c>
      <c r="D1183" s="183">
        <v>0</v>
      </c>
    </row>
    <row r="1184" spans="1:4" ht="15.75">
      <c r="A1184" s="184" t="s">
        <v>233</v>
      </c>
      <c r="B1184" s="185" t="s">
        <v>234</v>
      </c>
      <c r="C1184" s="183">
        <v>1065</v>
      </c>
      <c r="D1184" s="183">
        <v>1501</v>
      </c>
    </row>
    <row r="1185" spans="1:4" ht="31.5">
      <c r="A1185" s="184" t="s">
        <v>256</v>
      </c>
      <c r="B1185" s="185" t="s">
        <v>257</v>
      </c>
      <c r="C1185" s="183">
        <v>94</v>
      </c>
      <c r="D1185" s="183">
        <v>94</v>
      </c>
    </row>
    <row r="1186" spans="1:4" ht="15.75">
      <c r="A1186" s="184" t="s">
        <v>258</v>
      </c>
      <c r="B1186" s="185" t="s">
        <v>259</v>
      </c>
      <c r="C1186" s="183">
        <v>1017</v>
      </c>
      <c r="D1186" s="183">
        <v>194</v>
      </c>
    </row>
    <row r="1187" spans="1:4" ht="31.5">
      <c r="A1187" s="184" t="s">
        <v>260</v>
      </c>
      <c r="B1187" s="185" t="s">
        <v>261</v>
      </c>
      <c r="C1187" s="183">
        <v>97</v>
      </c>
      <c r="D1187" s="183">
        <v>194</v>
      </c>
    </row>
    <row r="1188" spans="1:4" ht="31.5">
      <c r="A1188" s="184" t="s">
        <v>262</v>
      </c>
      <c r="B1188" s="185" t="s">
        <v>263</v>
      </c>
      <c r="C1188" s="183">
        <v>920</v>
      </c>
      <c r="D1188" s="183">
        <v>0</v>
      </c>
    </row>
    <row r="1189" spans="1:4" ht="15.75">
      <c r="A1189" s="182" t="s">
        <v>188</v>
      </c>
      <c r="B1189" s="182"/>
      <c r="C1189" s="183">
        <v>346754</v>
      </c>
      <c r="D1189" s="183">
        <v>229610</v>
      </c>
    </row>
    <row r="1190" spans="1:4" ht="15.75">
      <c r="A1190" s="184"/>
      <c r="B1190" s="181"/>
      <c r="C1190" s="183"/>
      <c r="D1190" s="183"/>
    </row>
    <row r="1191" spans="1:4" ht="31.5">
      <c r="A1191" s="182" t="s">
        <v>301</v>
      </c>
      <c r="B1191" s="182"/>
      <c r="C1191" s="183">
        <v>346754</v>
      </c>
      <c r="D1191" s="183">
        <v>229610</v>
      </c>
    </row>
    <row r="1192" spans="1:4" ht="15.75">
      <c r="A1192" s="184"/>
      <c r="B1192" s="181"/>
      <c r="C1192" s="183"/>
      <c r="D1192" s="183"/>
    </row>
    <row r="1193" spans="1:4" ht="15.75">
      <c r="A1193" s="182" t="s">
        <v>304</v>
      </c>
      <c r="B1193" s="182"/>
      <c r="C1193" s="182"/>
      <c r="D1193" s="182"/>
    </row>
    <row r="1194" spans="1:4" ht="15.75">
      <c r="A1194" s="187" t="s">
        <v>162</v>
      </c>
      <c r="B1194" s="187"/>
      <c r="C1194" s="187"/>
      <c r="D1194" s="187"/>
    </row>
    <row r="1195" spans="1:4" ht="15.75">
      <c r="A1195" s="184" t="s">
        <v>180</v>
      </c>
      <c r="B1195" s="185" t="s">
        <v>181</v>
      </c>
      <c r="C1195" s="183">
        <v>39000</v>
      </c>
      <c r="D1195" s="183">
        <v>0</v>
      </c>
    </row>
    <row r="1196" spans="1:4" ht="15.75">
      <c r="A1196" s="184" t="s">
        <v>184</v>
      </c>
      <c r="B1196" s="185" t="s">
        <v>185</v>
      </c>
      <c r="C1196" s="183">
        <v>10000</v>
      </c>
      <c r="D1196" s="183">
        <v>0</v>
      </c>
    </row>
    <row r="1197" spans="1:4" ht="31.5">
      <c r="A1197" s="184" t="s">
        <v>209</v>
      </c>
      <c r="B1197" s="185" t="s">
        <v>210</v>
      </c>
      <c r="C1197" s="183">
        <v>29000</v>
      </c>
      <c r="D1197" s="183">
        <v>0</v>
      </c>
    </row>
    <row r="1198" spans="1:4" ht="15.75">
      <c r="A1198" s="184" t="s">
        <v>265</v>
      </c>
      <c r="B1198" s="185" t="s">
        <v>266</v>
      </c>
      <c r="C1198" s="183">
        <v>71000</v>
      </c>
      <c r="D1198" s="183">
        <v>2790</v>
      </c>
    </row>
    <row r="1199" spans="1:4" ht="15.75">
      <c r="A1199" s="184" t="s">
        <v>384</v>
      </c>
      <c r="B1199" s="185" t="s">
        <v>385</v>
      </c>
      <c r="C1199" s="183">
        <v>71000</v>
      </c>
      <c r="D1199" s="183">
        <v>2790</v>
      </c>
    </row>
    <row r="1200" spans="1:4" ht="15.75">
      <c r="A1200" s="182" t="s">
        <v>188</v>
      </c>
      <c r="B1200" s="182"/>
      <c r="C1200" s="183">
        <v>110000</v>
      </c>
      <c r="D1200" s="183">
        <v>2790</v>
      </c>
    </row>
    <row r="1201" spans="1:4" ht="15.75">
      <c r="A1201" s="184"/>
      <c r="B1201" s="181"/>
      <c r="C1201" s="183"/>
      <c r="D1201" s="183"/>
    </row>
    <row r="1202" spans="1:4" ht="15.75">
      <c r="A1202" s="182" t="s">
        <v>305</v>
      </c>
      <c r="B1202" s="182"/>
      <c r="C1202" s="183">
        <v>110000</v>
      </c>
      <c r="D1202" s="183">
        <v>2790</v>
      </c>
    </row>
    <row r="1203" spans="1:4" ht="15.75">
      <c r="A1203" s="184"/>
      <c r="B1203" s="181"/>
      <c r="C1203" s="183"/>
      <c r="D1203" s="183"/>
    </row>
    <row r="1204" spans="1:4" ht="15.75">
      <c r="A1204" s="182" t="s">
        <v>306</v>
      </c>
      <c r="B1204" s="182"/>
      <c r="C1204" s="183">
        <v>456754</v>
      </c>
      <c r="D1204" s="183">
        <v>232400</v>
      </c>
    </row>
    <row r="1205" spans="1:4" ht="15.75">
      <c r="A1205" s="184"/>
      <c r="B1205" s="181"/>
      <c r="C1205" s="183"/>
      <c r="D1205" s="183"/>
    </row>
    <row r="1206" spans="1:4" ht="15.75">
      <c r="A1206" s="182" t="s">
        <v>307</v>
      </c>
      <c r="B1206" s="182"/>
      <c r="C1206" s="182"/>
      <c r="D1206" s="182"/>
    </row>
    <row r="1207" spans="1:4" ht="31.5">
      <c r="A1207" s="182" t="s">
        <v>308</v>
      </c>
      <c r="B1207" s="182"/>
      <c r="C1207" s="182"/>
      <c r="D1207" s="182"/>
    </row>
    <row r="1208" spans="1:4" ht="15.75">
      <c r="A1208" s="182" t="s">
        <v>386</v>
      </c>
      <c r="B1208" s="182"/>
      <c r="C1208" s="182"/>
      <c r="D1208" s="182"/>
    </row>
    <row r="1209" spans="1:4" ht="15.75">
      <c r="A1209" s="187" t="s">
        <v>162</v>
      </c>
      <c r="B1209" s="187"/>
      <c r="C1209" s="187"/>
      <c r="D1209" s="187"/>
    </row>
    <row r="1210" spans="1:4" ht="31.5">
      <c r="A1210" s="184" t="s">
        <v>163</v>
      </c>
      <c r="B1210" s="185" t="s">
        <v>71</v>
      </c>
      <c r="C1210" s="183">
        <v>611290</v>
      </c>
      <c r="D1210" s="183">
        <v>116613</v>
      </c>
    </row>
    <row r="1211" spans="1:4" ht="31.5">
      <c r="A1211" s="184" t="s">
        <v>164</v>
      </c>
      <c r="B1211" s="185" t="s">
        <v>165</v>
      </c>
      <c r="C1211" s="183">
        <v>611290</v>
      </c>
      <c r="D1211" s="183">
        <v>116613</v>
      </c>
    </row>
    <row r="1212" spans="1:4" ht="15.75">
      <c r="A1212" s="184" t="s">
        <v>168</v>
      </c>
      <c r="B1212" s="185" t="s">
        <v>169</v>
      </c>
      <c r="C1212" s="183">
        <v>48556</v>
      </c>
      <c r="D1212" s="183">
        <v>3177</v>
      </c>
    </row>
    <row r="1213" spans="1:4" ht="15.75">
      <c r="A1213" s="184" t="s">
        <v>203</v>
      </c>
      <c r="B1213" s="185" t="s">
        <v>204</v>
      </c>
      <c r="C1213" s="183">
        <v>680</v>
      </c>
      <c r="D1213" s="183">
        <v>0</v>
      </c>
    </row>
    <row r="1214" spans="1:4" ht="31.5">
      <c r="A1214" s="184" t="s">
        <v>191</v>
      </c>
      <c r="B1214" s="185" t="s">
        <v>192</v>
      </c>
      <c r="C1214" s="183">
        <v>18339</v>
      </c>
      <c r="D1214" s="183">
        <v>2112</v>
      </c>
    </row>
    <row r="1215" spans="1:4" ht="15.75">
      <c r="A1215" s="184" t="s">
        <v>193</v>
      </c>
      <c r="B1215" s="185" t="s">
        <v>194</v>
      </c>
      <c r="C1215" s="183">
        <v>29537</v>
      </c>
      <c r="D1215" s="183">
        <v>0</v>
      </c>
    </row>
    <row r="1216" spans="1:4" ht="15.75">
      <c r="A1216" s="184" t="s">
        <v>195</v>
      </c>
      <c r="B1216" s="185" t="s">
        <v>196</v>
      </c>
      <c r="C1216" s="183">
        <v>0</v>
      </c>
      <c r="D1216" s="183">
        <v>1065</v>
      </c>
    </row>
    <row r="1217" spans="1:4" ht="15.75">
      <c r="A1217" s="184" t="s">
        <v>172</v>
      </c>
      <c r="B1217" s="185" t="s">
        <v>173</v>
      </c>
      <c r="C1217" s="183">
        <v>111291</v>
      </c>
      <c r="D1217" s="183">
        <v>23008</v>
      </c>
    </row>
    <row r="1218" spans="1:4" ht="31.5">
      <c r="A1218" s="184" t="s">
        <v>174</v>
      </c>
      <c r="B1218" s="185" t="s">
        <v>175</v>
      </c>
      <c r="C1218" s="183">
        <v>67284</v>
      </c>
      <c r="D1218" s="183">
        <v>13857</v>
      </c>
    </row>
    <row r="1219" spans="1:4" ht="15.75">
      <c r="A1219" s="184" t="s">
        <v>176</v>
      </c>
      <c r="B1219" s="185" t="s">
        <v>177</v>
      </c>
      <c r="C1219" s="183">
        <v>27794</v>
      </c>
      <c r="D1219" s="183">
        <v>5961</v>
      </c>
    </row>
    <row r="1220" spans="1:4" ht="15.75">
      <c r="A1220" s="184" t="s">
        <v>178</v>
      </c>
      <c r="B1220" s="185" t="s">
        <v>179</v>
      </c>
      <c r="C1220" s="183">
        <v>16213</v>
      </c>
      <c r="D1220" s="183">
        <v>3190</v>
      </c>
    </row>
    <row r="1221" spans="1:4" ht="15.75">
      <c r="A1221" s="184" t="s">
        <v>180</v>
      </c>
      <c r="B1221" s="185" t="s">
        <v>181</v>
      </c>
      <c r="C1221" s="183">
        <v>482017</v>
      </c>
      <c r="D1221" s="183">
        <v>102198</v>
      </c>
    </row>
    <row r="1222" spans="1:4" ht="15.75">
      <c r="A1222" s="184" t="s">
        <v>223</v>
      </c>
      <c r="B1222" s="185" t="s">
        <v>224</v>
      </c>
      <c r="C1222" s="183">
        <v>320000</v>
      </c>
      <c r="D1222" s="183">
        <v>78760</v>
      </c>
    </row>
    <row r="1223" spans="1:4" ht="15.75">
      <c r="A1223" s="184" t="s">
        <v>250</v>
      </c>
      <c r="B1223" s="185" t="s">
        <v>251</v>
      </c>
      <c r="C1223" s="183">
        <v>550</v>
      </c>
      <c r="D1223" s="183">
        <v>34</v>
      </c>
    </row>
    <row r="1224" spans="1:4" ht="15.75">
      <c r="A1224" s="184" t="s">
        <v>225</v>
      </c>
      <c r="B1224" s="185" t="s">
        <v>226</v>
      </c>
      <c r="C1224" s="183">
        <v>17000</v>
      </c>
      <c r="D1224" s="183">
        <v>-16</v>
      </c>
    </row>
    <row r="1225" spans="1:4" ht="15.75">
      <c r="A1225" s="184" t="s">
        <v>182</v>
      </c>
      <c r="B1225" s="185" t="s">
        <v>183</v>
      </c>
      <c r="C1225" s="183">
        <v>42890</v>
      </c>
      <c r="D1225" s="183">
        <v>1010</v>
      </c>
    </row>
    <row r="1226" spans="1:4" ht="15.75">
      <c r="A1226" s="184" t="s">
        <v>205</v>
      </c>
      <c r="B1226" s="185" t="s">
        <v>206</v>
      </c>
      <c r="C1226" s="183">
        <v>57007</v>
      </c>
      <c r="D1226" s="183">
        <v>16554</v>
      </c>
    </row>
    <row r="1227" spans="1:4" ht="15.75">
      <c r="A1227" s="184" t="s">
        <v>184</v>
      </c>
      <c r="B1227" s="185" t="s">
        <v>185</v>
      </c>
      <c r="C1227" s="183">
        <v>38000</v>
      </c>
      <c r="D1227" s="183">
        <v>4561</v>
      </c>
    </row>
    <row r="1228" spans="1:4" ht="15.75">
      <c r="A1228" s="184" t="s">
        <v>207</v>
      </c>
      <c r="B1228" s="185" t="s">
        <v>208</v>
      </c>
      <c r="C1228" s="183">
        <v>2000</v>
      </c>
      <c r="D1228" s="183">
        <v>0</v>
      </c>
    </row>
    <row r="1229" spans="1:4" ht="15.75">
      <c r="A1229" s="184" t="s">
        <v>186</v>
      </c>
      <c r="B1229" s="185" t="s">
        <v>187</v>
      </c>
      <c r="C1229" s="183">
        <v>250</v>
      </c>
      <c r="D1229" s="183">
        <v>264</v>
      </c>
    </row>
    <row r="1230" spans="1:4" ht="15.75">
      <c r="A1230" s="184" t="s">
        <v>233</v>
      </c>
      <c r="B1230" s="185" t="s">
        <v>234</v>
      </c>
      <c r="C1230" s="183">
        <v>4300</v>
      </c>
      <c r="D1230" s="183">
        <v>1031</v>
      </c>
    </row>
    <row r="1231" spans="1:4" ht="31.5">
      <c r="A1231" s="184" t="s">
        <v>256</v>
      </c>
      <c r="B1231" s="185" t="s">
        <v>257</v>
      </c>
      <c r="C1231" s="183">
        <v>20</v>
      </c>
      <c r="D1231" s="183">
        <v>0</v>
      </c>
    </row>
    <row r="1232" spans="1:4" ht="15.75">
      <c r="A1232" s="184" t="s">
        <v>258</v>
      </c>
      <c r="B1232" s="185" t="s">
        <v>259</v>
      </c>
      <c r="C1232" s="183">
        <v>1400</v>
      </c>
      <c r="D1232" s="183">
        <v>506</v>
      </c>
    </row>
    <row r="1233" spans="1:4" ht="31.5">
      <c r="A1233" s="184" t="s">
        <v>260</v>
      </c>
      <c r="B1233" s="185" t="s">
        <v>261</v>
      </c>
      <c r="C1233" s="183">
        <v>1100</v>
      </c>
      <c r="D1233" s="183">
        <v>506</v>
      </c>
    </row>
    <row r="1234" spans="1:4" ht="31.5">
      <c r="A1234" s="184" t="s">
        <v>262</v>
      </c>
      <c r="B1234" s="185" t="s">
        <v>263</v>
      </c>
      <c r="C1234" s="183">
        <v>300</v>
      </c>
      <c r="D1234" s="183">
        <v>0</v>
      </c>
    </row>
    <row r="1235" spans="1:4" ht="15.75">
      <c r="A1235" s="182" t="s">
        <v>188</v>
      </c>
      <c r="B1235" s="182"/>
      <c r="C1235" s="183">
        <v>1254554</v>
      </c>
      <c r="D1235" s="183">
        <v>245502</v>
      </c>
    </row>
    <row r="1236" spans="1:4" ht="15.75">
      <c r="A1236" s="187" t="s">
        <v>211</v>
      </c>
      <c r="B1236" s="187"/>
      <c r="C1236" s="187"/>
      <c r="D1236" s="187"/>
    </row>
    <row r="1237" spans="1:4" ht="15.75">
      <c r="A1237" s="184" t="s">
        <v>212</v>
      </c>
      <c r="B1237" s="185" t="s">
        <v>213</v>
      </c>
      <c r="C1237" s="183">
        <v>2939</v>
      </c>
      <c r="D1237" s="183">
        <v>0</v>
      </c>
    </row>
    <row r="1238" spans="1:4" ht="15.75">
      <c r="A1238" s="182" t="s">
        <v>218</v>
      </c>
      <c r="B1238" s="182"/>
      <c r="C1238" s="183">
        <v>2939</v>
      </c>
      <c r="D1238" s="183">
        <v>0</v>
      </c>
    </row>
    <row r="1239" spans="1:4" ht="15.75">
      <c r="A1239" s="182" t="s">
        <v>387</v>
      </c>
      <c r="B1239" s="182"/>
      <c r="C1239" s="183">
        <v>1257493</v>
      </c>
      <c r="D1239" s="183">
        <v>245502</v>
      </c>
    </row>
    <row r="1240" spans="1:4" ht="15.75">
      <c r="A1240" s="184"/>
      <c r="B1240" s="181"/>
      <c r="C1240" s="183"/>
      <c r="D1240" s="183"/>
    </row>
    <row r="1241" spans="1:4" ht="15.75">
      <c r="A1241" s="182" t="s">
        <v>388</v>
      </c>
      <c r="B1241" s="182"/>
      <c r="C1241" s="182"/>
      <c r="D1241" s="182"/>
    </row>
    <row r="1242" spans="1:4" ht="15.75">
      <c r="A1242" s="187" t="s">
        <v>162</v>
      </c>
      <c r="B1242" s="187"/>
      <c r="C1242" s="187"/>
      <c r="D1242" s="187"/>
    </row>
    <row r="1243" spans="1:4" ht="31.5">
      <c r="A1243" s="184" t="s">
        <v>163</v>
      </c>
      <c r="B1243" s="185" t="s">
        <v>71</v>
      </c>
      <c r="C1243" s="183">
        <v>560824</v>
      </c>
      <c r="D1243" s="183">
        <v>120392</v>
      </c>
    </row>
    <row r="1244" spans="1:4" ht="31.5">
      <c r="A1244" s="184" t="s">
        <v>164</v>
      </c>
      <c r="B1244" s="185" t="s">
        <v>165</v>
      </c>
      <c r="C1244" s="183">
        <v>560824</v>
      </c>
      <c r="D1244" s="183">
        <v>120392</v>
      </c>
    </row>
    <row r="1245" spans="1:4" ht="15.75">
      <c r="A1245" s="184" t="s">
        <v>168</v>
      </c>
      <c r="B1245" s="185" t="s">
        <v>169</v>
      </c>
      <c r="C1245" s="183">
        <v>26282</v>
      </c>
      <c r="D1245" s="183">
        <v>4655</v>
      </c>
    </row>
    <row r="1246" spans="1:4" ht="31.5">
      <c r="A1246" s="184" t="s">
        <v>191</v>
      </c>
      <c r="B1246" s="185" t="s">
        <v>192</v>
      </c>
      <c r="C1246" s="183">
        <v>16825</v>
      </c>
      <c r="D1246" s="183">
        <v>2399</v>
      </c>
    </row>
    <row r="1247" spans="1:4" ht="15.75">
      <c r="A1247" s="184" t="s">
        <v>193</v>
      </c>
      <c r="B1247" s="185" t="s">
        <v>194</v>
      </c>
      <c r="C1247" s="183">
        <v>9457</v>
      </c>
      <c r="D1247" s="183">
        <v>575</v>
      </c>
    </row>
    <row r="1248" spans="1:4" ht="15.75">
      <c r="A1248" s="184" t="s">
        <v>195</v>
      </c>
      <c r="B1248" s="185" t="s">
        <v>196</v>
      </c>
      <c r="C1248" s="183">
        <v>0</v>
      </c>
      <c r="D1248" s="183">
        <v>1681</v>
      </c>
    </row>
    <row r="1249" spans="1:4" ht="15.75">
      <c r="A1249" s="184" t="s">
        <v>172</v>
      </c>
      <c r="B1249" s="185" t="s">
        <v>173</v>
      </c>
      <c r="C1249" s="183">
        <v>107791</v>
      </c>
      <c r="D1249" s="183">
        <v>24118</v>
      </c>
    </row>
    <row r="1250" spans="1:4" ht="31.5">
      <c r="A1250" s="184" t="s">
        <v>174</v>
      </c>
      <c r="B1250" s="185" t="s">
        <v>175</v>
      </c>
      <c r="C1250" s="183">
        <v>65168</v>
      </c>
      <c r="D1250" s="183">
        <v>14912</v>
      </c>
    </row>
    <row r="1251" spans="1:4" ht="15.75">
      <c r="A1251" s="184" t="s">
        <v>176</v>
      </c>
      <c r="B1251" s="185" t="s">
        <v>177</v>
      </c>
      <c r="C1251" s="183">
        <v>26920</v>
      </c>
      <c r="D1251" s="183">
        <v>6418</v>
      </c>
    </row>
    <row r="1252" spans="1:4" ht="15.75">
      <c r="A1252" s="184" t="s">
        <v>178</v>
      </c>
      <c r="B1252" s="185" t="s">
        <v>179</v>
      </c>
      <c r="C1252" s="183">
        <v>15703</v>
      </c>
      <c r="D1252" s="183">
        <v>2788</v>
      </c>
    </row>
    <row r="1253" spans="1:4" ht="15.75">
      <c r="A1253" s="184" t="s">
        <v>180</v>
      </c>
      <c r="B1253" s="185" t="s">
        <v>181</v>
      </c>
      <c r="C1253" s="183">
        <v>101500</v>
      </c>
      <c r="D1253" s="183">
        <v>20775</v>
      </c>
    </row>
    <row r="1254" spans="1:4" ht="15.75">
      <c r="A1254" s="184" t="s">
        <v>225</v>
      </c>
      <c r="B1254" s="185" t="s">
        <v>226</v>
      </c>
      <c r="C1254" s="183">
        <v>8400</v>
      </c>
      <c r="D1254" s="183">
        <v>0</v>
      </c>
    </row>
    <row r="1255" spans="1:4" ht="15.75">
      <c r="A1255" s="184" t="s">
        <v>182</v>
      </c>
      <c r="B1255" s="185" t="s">
        <v>183</v>
      </c>
      <c r="C1255" s="183">
        <v>17800</v>
      </c>
      <c r="D1255" s="183">
        <v>419</v>
      </c>
    </row>
    <row r="1256" spans="1:4" ht="15.75">
      <c r="A1256" s="184" t="s">
        <v>205</v>
      </c>
      <c r="B1256" s="185" t="s">
        <v>206</v>
      </c>
      <c r="C1256" s="183">
        <v>61900</v>
      </c>
      <c r="D1256" s="183">
        <v>14909</v>
      </c>
    </row>
    <row r="1257" spans="1:4" ht="15.75">
      <c r="A1257" s="184" t="s">
        <v>184</v>
      </c>
      <c r="B1257" s="185" t="s">
        <v>185</v>
      </c>
      <c r="C1257" s="183">
        <v>13400</v>
      </c>
      <c r="D1257" s="183">
        <v>5317</v>
      </c>
    </row>
    <row r="1258" spans="1:4" ht="15.75">
      <c r="A1258" s="184" t="s">
        <v>233</v>
      </c>
      <c r="B1258" s="185" t="s">
        <v>234</v>
      </c>
      <c r="C1258" s="183">
        <v>0</v>
      </c>
      <c r="D1258" s="183">
        <v>130</v>
      </c>
    </row>
    <row r="1259" spans="1:4" ht="15.75">
      <c r="A1259" s="182" t="s">
        <v>188</v>
      </c>
      <c r="B1259" s="182"/>
      <c r="C1259" s="183">
        <v>796397</v>
      </c>
      <c r="D1259" s="183">
        <v>169940</v>
      </c>
    </row>
    <row r="1260" spans="1:4" ht="15.75">
      <c r="A1260" s="182" t="s">
        <v>389</v>
      </c>
      <c r="B1260" s="182"/>
      <c r="C1260" s="183">
        <v>796397</v>
      </c>
      <c r="D1260" s="183">
        <v>169940</v>
      </c>
    </row>
    <row r="1261" spans="1:4" ht="15.75">
      <c r="A1261" s="184"/>
      <c r="B1261" s="181"/>
      <c r="C1261" s="183"/>
      <c r="D1261" s="183"/>
    </row>
    <row r="1262" spans="1:4" ht="15.75">
      <c r="A1262" s="182" t="s">
        <v>317</v>
      </c>
      <c r="B1262" s="182"/>
      <c r="C1262" s="182"/>
      <c r="D1262" s="182"/>
    </row>
    <row r="1263" spans="1:4" ht="15.75">
      <c r="A1263" s="187" t="s">
        <v>162</v>
      </c>
      <c r="B1263" s="187"/>
      <c r="C1263" s="187"/>
      <c r="D1263" s="187"/>
    </row>
    <row r="1264" spans="1:4" ht="15.75">
      <c r="A1264" s="184" t="s">
        <v>180</v>
      </c>
      <c r="B1264" s="185" t="s">
        <v>181</v>
      </c>
      <c r="C1264" s="183">
        <v>6100</v>
      </c>
      <c r="D1264" s="183">
        <v>1684</v>
      </c>
    </row>
    <row r="1265" spans="1:4" ht="15.75">
      <c r="A1265" s="184" t="s">
        <v>184</v>
      </c>
      <c r="B1265" s="185" t="s">
        <v>185</v>
      </c>
      <c r="C1265" s="183">
        <v>6000</v>
      </c>
      <c r="D1265" s="183">
        <v>1684</v>
      </c>
    </row>
    <row r="1266" spans="1:4" ht="15.75">
      <c r="A1266" s="184" t="s">
        <v>233</v>
      </c>
      <c r="B1266" s="185" t="s">
        <v>234</v>
      </c>
      <c r="C1266" s="183">
        <v>100</v>
      </c>
      <c r="D1266" s="183">
        <v>0</v>
      </c>
    </row>
    <row r="1267" spans="1:4" ht="15.75">
      <c r="A1267" s="182" t="s">
        <v>188</v>
      </c>
      <c r="B1267" s="182"/>
      <c r="C1267" s="183">
        <v>6100</v>
      </c>
      <c r="D1267" s="183">
        <v>1684</v>
      </c>
    </row>
    <row r="1268" spans="1:4" ht="15.75">
      <c r="A1268" s="182" t="s">
        <v>318</v>
      </c>
      <c r="B1268" s="182"/>
      <c r="C1268" s="183">
        <v>6100</v>
      </c>
      <c r="D1268" s="183">
        <v>1684</v>
      </c>
    </row>
    <row r="1269" spans="1:4" ht="31.5">
      <c r="A1269" s="182" t="s">
        <v>337</v>
      </c>
      <c r="B1269" s="182"/>
      <c r="C1269" s="182"/>
      <c r="D1269" s="182"/>
    </row>
    <row r="1270" spans="1:4" ht="15.75">
      <c r="A1270" s="187" t="s">
        <v>162</v>
      </c>
      <c r="B1270" s="187"/>
      <c r="C1270" s="187"/>
      <c r="D1270" s="187"/>
    </row>
    <row r="1271" spans="1:4" ht="31.5">
      <c r="A1271" s="184" t="s">
        <v>163</v>
      </c>
      <c r="B1271" s="185" t="s">
        <v>71</v>
      </c>
      <c r="C1271" s="183">
        <v>255829</v>
      </c>
      <c r="D1271" s="183">
        <v>51265</v>
      </c>
    </row>
    <row r="1272" spans="1:4" ht="31.5">
      <c r="A1272" s="184" t="s">
        <v>164</v>
      </c>
      <c r="B1272" s="185" t="s">
        <v>165</v>
      </c>
      <c r="C1272" s="183">
        <v>255829</v>
      </c>
      <c r="D1272" s="183">
        <v>51265</v>
      </c>
    </row>
    <row r="1273" spans="1:4" ht="15.75">
      <c r="A1273" s="184" t="s">
        <v>168</v>
      </c>
      <c r="B1273" s="185" t="s">
        <v>169</v>
      </c>
      <c r="C1273" s="183">
        <v>7495</v>
      </c>
      <c r="D1273" s="183">
        <v>2619</v>
      </c>
    </row>
    <row r="1274" spans="1:4" ht="15.75">
      <c r="A1274" s="184" t="s">
        <v>203</v>
      </c>
      <c r="B1274" s="185" t="s">
        <v>204</v>
      </c>
      <c r="C1274" s="183">
        <v>0</v>
      </c>
      <c r="D1274" s="183">
        <v>650</v>
      </c>
    </row>
    <row r="1275" spans="1:4" ht="31.5">
      <c r="A1275" s="184" t="s">
        <v>191</v>
      </c>
      <c r="B1275" s="185" t="s">
        <v>192</v>
      </c>
      <c r="C1275" s="183">
        <v>7495</v>
      </c>
      <c r="D1275" s="183">
        <v>1070</v>
      </c>
    </row>
    <row r="1276" spans="1:4" ht="15.75">
      <c r="A1276" s="184" t="s">
        <v>195</v>
      </c>
      <c r="B1276" s="185" t="s">
        <v>196</v>
      </c>
      <c r="C1276" s="183">
        <v>0</v>
      </c>
      <c r="D1276" s="183">
        <v>899</v>
      </c>
    </row>
    <row r="1277" spans="1:4" ht="15.75">
      <c r="A1277" s="184" t="s">
        <v>172</v>
      </c>
      <c r="B1277" s="185" t="s">
        <v>173</v>
      </c>
      <c r="C1277" s="183">
        <v>48017</v>
      </c>
      <c r="D1277" s="183">
        <v>10176</v>
      </c>
    </row>
    <row r="1278" spans="1:4" ht="31.5">
      <c r="A1278" s="184" t="s">
        <v>174</v>
      </c>
      <c r="B1278" s="185" t="s">
        <v>175</v>
      </c>
      <c r="C1278" s="183">
        <v>29030</v>
      </c>
      <c r="D1278" s="183">
        <v>6029</v>
      </c>
    </row>
    <row r="1279" spans="1:4" ht="15.75">
      <c r="A1279" s="184" t="s">
        <v>176</v>
      </c>
      <c r="B1279" s="185" t="s">
        <v>177</v>
      </c>
      <c r="C1279" s="183">
        <v>11992</v>
      </c>
      <c r="D1279" s="183">
        <v>2668</v>
      </c>
    </row>
    <row r="1280" spans="1:4" ht="15.75">
      <c r="A1280" s="184" t="s">
        <v>178</v>
      </c>
      <c r="B1280" s="185" t="s">
        <v>179</v>
      </c>
      <c r="C1280" s="183">
        <v>6995</v>
      </c>
      <c r="D1280" s="183">
        <v>1479</v>
      </c>
    </row>
    <row r="1281" spans="1:4" ht="15.75">
      <c r="A1281" s="184" t="s">
        <v>180</v>
      </c>
      <c r="B1281" s="185" t="s">
        <v>181</v>
      </c>
      <c r="C1281" s="183">
        <v>75200</v>
      </c>
      <c r="D1281" s="183">
        <v>16226</v>
      </c>
    </row>
    <row r="1282" spans="1:4" ht="15.75">
      <c r="A1282" s="184" t="s">
        <v>225</v>
      </c>
      <c r="B1282" s="185" t="s">
        <v>226</v>
      </c>
      <c r="C1282" s="183">
        <v>5000</v>
      </c>
      <c r="D1282" s="183">
        <v>0</v>
      </c>
    </row>
    <row r="1283" spans="1:4" ht="15.75">
      <c r="A1283" s="184" t="s">
        <v>182</v>
      </c>
      <c r="B1283" s="185" t="s">
        <v>183</v>
      </c>
      <c r="C1283" s="183">
        <v>12000</v>
      </c>
      <c r="D1283" s="183">
        <v>718</v>
      </c>
    </row>
    <row r="1284" spans="1:4" ht="15.75">
      <c r="A1284" s="184" t="s">
        <v>205</v>
      </c>
      <c r="B1284" s="185" t="s">
        <v>206</v>
      </c>
      <c r="C1284" s="183">
        <v>3000</v>
      </c>
      <c r="D1284" s="183">
        <v>6262</v>
      </c>
    </row>
    <row r="1285" spans="1:4" ht="15.75">
      <c r="A1285" s="184" t="s">
        <v>184</v>
      </c>
      <c r="B1285" s="185" t="s">
        <v>185</v>
      </c>
      <c r="C1285" s="183">
        <v>35000</v>
      </c>
      <c r="D1285" s="183">
        <v>9226</v>
      </c>
    </row>
    <row r="1286" spans="1:4" ht="15.75">
      <c r="A1286" s="184" t="s">
        <v>186</v>
      </c>
      <c r="B1286" s="185" t="s">
        <v>187</v>
      </c>
      <c r="C1286" s="183">
        <v>700</v>
      </c>
      <c r="D1286" s="183">
        <v>20</v>
      </c>
    </row>
    <row r="1287" spans="1:4" ht="15.75">
      <c r="A1287" s="184" t="s">
        <v>233</v>
      </c>
      <c r="B1287" s="185" t="s">
        <v>234</v>
      </c>
      <c r="C1287" s="183">
        <v>2000</v>
      </c>
      <c r="D1287" s="183">
        <v>0</v>
      </c>
    </row>
    <row r="1288" spans="1:4" ht="31.5">
      <c r="A1288" s="184" t="s">
        <v>209</v>
      </c>
      <c r="B1288" s="185" t="s">
        <v>210</v>
      </c>
      <c r="C1288" s="183">
        <v>17500</v>
      </c>
      <c r="D1288" s="183">
        <v>0</v>
      </c>
    </row>
    <row r="1289" spans="1:4" ht="15.75">
      <c r="A1289" s="184" t="s">
        <v>258</v>
      </c>
      <c r="B1289" s="185" t="s">
        <v>259</v>
      </c>
      <c r="C1289" s="183">
        <v>97</v>
      </c>
      <c r="D1289" s="183">
        <v>0</v>
      </c>
    </row>
    <row r="1290" spans="1:4" ht="31.5">
      <c r="A1290" s="184" t="s">
        <v>260</v>
      </c>
      <c r="B1290" s="185" t="s">
        <v>261</v>
      </c>
      <c r="C1290" s="183">
        <v>97</v>
      </c>
      <c r="D1290" s="183">
        <v>0</v>
      </c>
    </row>
    <row r="1291" spans="1:4" ht="15.75">
      <c r="A1291" s="184" t="s">
        <v>265</v>
      </c>
      <c r="B1291" s="185" t="s">
        <v>266</v>
      </c>
      <c r="C1291" s="183">
        <v>60000</v>
      </c>
      <c r="D1291" s="183">
        <v>0</v>
      </c>
    </row>
    <row r="1292" spans="1:4" ht="15.75">
      <c r="A1292" s="184" t="s">
        <v>384</v>
      </c>
      <c r="B1292" s="185" t="s">
        <v>385</v>
      </c>
      <c r="C1292" s="183">
        <v>60000</v>
      </c>
      <c r="D1292" s="183">
        <v>0</v>
      </c>
    </row>
    <row r="1293" spans="1:4" ht="15.75">
      <c r="A1293" s="182" t="s">
        <v>188</v>
      </c>
      <c r="B1293" s="182"/>
      <c r="C1293" s="183">
        <v>446638</v>
      </c>
      <c r="D1293" s="183">
        <v>80286</v>
      </c>
    </row>
    <row r="1294" spans="1:4" ht="31.5">
      <c r="A1294" s="182" t="s">
        <v>338</v>
      </c>
      <c r="B1294" s="182"/>
      <c r="C1294" s="183">
        <v>446638</v>
      </c>
      <c r="D1294" s="183">
        <v>80286</v>
      </c>
    </row>
    <row r="1295" spans="1:4" ht="15.75">
      <c r="A1295" s="184"/>
      <c r="B1295" s="181"/>
      <c r="C1295" s="183"/>
      <c r="D1295" s="183"/>
    </row>
    <row r="1296" spans="1:4" ht="31.5">
      <c r="A1296" s="182" t="s">
        <v>339</v>
      </c>
      <c r="B1296" s="182"/>
      <c r="C1296" s="183">
        <v>2506628</v>
      </c>
      <c r="D1296" s="183">
        <v>497412</v>
      </c>
    </row>
    <row r="1297" spans="1:4" ht="15.75">
      <c r="A1297" s="184"/>
      <c r="B1297" s="181"/>
      <c r="C1297" s="183"/>
      <c r="D1297" s="183"/>
    </row>
    <row r="1298" spans="1:4" ht="31.5">
      <c r="A1298" s="182" t="s">
        <v>340</v>
      </c>
      <c r="B1298" s="182"/>
      <c r="C1298" s="183">
        <v>2506628</v>
      </c>
      <c r="D1298" s="183">
        <v>497412</v>
      </c>
    </row>
    <row r="1299" spans="1:4" ht="15.75">
      <c r="A1299" s="184"/>
      <c r="B1299" s="181"/>
      <c r="C1299" s="183"/>
      <c r="D1299" s="183"/>
    </row>
    <row r="1300" spans="1:4" ht="31.5">
      <c r="A1300" s="182" t="s">
        <v>390</v>
      </c>
      <c r="B1300" s="182"/>
      <c r="C1300" s="182"/>
      <c r="D1300" s="182"/>
    </row>
    <row r="1301" spans="1:4" ht="31.5">
      <c r="A1301" s="182" t="s">
        <v>391</v>
      </c>
      <c r="B1301" s="182"/>
      <c r="C1301" s="182"/>
      <c r="D1301" s="182"/>
    </row>
    <row r="1302" spans="1:4" ht="15.75">
      <c r="A1302" s="182" t="s">
        <v>392</v>
      </c>
      <c r="B1302" s="182"/>
      <c r="C1302" s="182"/>
      <c r="D1302" s="182"/>
    </row>
    <row r="1303" spans="1:4" ht="15.75">
      <c r="A1303" s="187" t="s">
        <v>162</v>
      </c>
      <c r="B1303" s="187"/>
      <c r="C1303" s="187"/>
      <c r="D1303" s="187"/>
    </row>
    <row r="1304" spans="1:4" ht="15.75">
      <c r="A1304" s="184" t="s">
        <v>180</v>
      </c>
      <c r="B1304" s="185" t="s">
        <v>181</v>
      </c>
      <c r="C1304" s="183">
        <v>210184</v>
      </c>
      <c r="D1304" s="183">
        <v>5957</v>
      </c>
    </row>
    <row r="1305" spans="1:4" ht="15.75">
      <c r="A1305" s="184" t="s">
        <v>182</v>
      </c>
      <c r="B1305" s="185" t="s">
        <v>183</v>
      </c>
      <c r="C1305" s="183">
        <v>3450</v>
      </c>
      <c r="D1305" s="183">
        <v>121</v>
      </c>
    </row>
    <row r="1306" spans="1:4" ht="15.75">
      <c r="A1306" s="184" t="s">
        <v>205</v>
      </c>
      <c r="B1306" s="185" t="s">
        <v>206</v>
      </c>
      <c r="C1306" s="183">
        <v>135104</v>
      </c>
      <c r="D1306" s="183">
        <v>5677</v>
      </c>
    </row>
    <row r="1307" spans="1:4" ht="15.75">
      <c r="A1307" s="184" t="s">
        <v>184</v>
      </c>
      <c r="B1307" s="185" t="s">
        <v>185</v>
      </c>
      <c r="C1307" s="183">
        <v>71630</v>
      </c>
      <c r="D1307" s="183">
        <v>159</v>
      </c>
    </row>
    <row r="1308" spans="1:4" ht="15.75">
      <c r="A1308" s="182" t="s">
        <v>188</v>
      </c>
      <c r="B1308" s="182"/>
      <c r="C1308" s="183">
        <v>210184</v>
      </c>
      <c r="D1308" s="183">
        <v>5957</v>
      </c>
    </row>
    <row r="1309" spans="1:4" ht="15.75">
      <c r="A1309" s="187" t="s">
        <v>211</v>
      </c>
      <c r="B1309" s="187"/>
      <c r="C1309" s="187"/>
      <c r="D1309" s="187"/>
    </row>
    <row r="1310" spans="1:4" ht="15.75">
      <c r="A1310" s="184" t="s">
        <v>212</v>
      </c>
      <c r="B1310" s="185" t="s">
        <v>213</v>
      </c>
      <c r="C1310" s="183">
        <v>41100</v>
      </c>
      <c r="D1310" s="183">
        <v>0</v>
      </c>
    </row>
    <row r="1311" spans="1:4" ht="15.75">
      <c r="A1311" s="182" t="s">
        <v>218</v>
      </c>
      <c r="B1311" s="182"/>
      <c r="C1311" s="183">
        <v>41100</v>
      </c>
      <c r="D1311" s="183">
        <v>0</v>
      </c>
    </row>
    <row r="1312" spans="1:4" ht="15.75">
      <c r="A1312" s="182" t="s">
        <v>393</v>
      </c>
      <c r="B1312" s="182"/>
      <c r="C1312" s="183">
        <v>251284</v>
      </c>
      <c r="D1312" s="183">
        <v>5957</v>
      </c>
    </row>
    <row r="1313" spans="1:4" ht="15.75">
      <c r="A1313" s="184"/>
      <c r="B1313" s="181"/>
      <c r="C1313" s="183"/>
      <c r="D1313" s="183"/>
    </row>
    <row r="1314" spans="1:4" ht="15.75">
      <c r="A1314" s="182" t="s">
        <v>394</v>
      </c>
      <c r="B1314" s="182"/>
      <c r="C1314" s="182"/>
      <c r="D1314" s="182"/>
    </row>
    <row r="1315" spans="1:4" ht="15.75">
      <c r="A1315" s="187" t="s">
        <v>162</v>
      </c>
      <c r="B1315" s="187"/>
      <c r="C1315" s="187"/>
      <c r="D1315" s="187"/>
    </row>
    <row r="1316" spans="1:4" ht="15.75">
      <c r="A1316" s="184" t="s">
        <v>180</v>
      </c>
      <c r="B1316" s="185" t="s">
        <v>181</v>
      </c>
      <c r="C1316" s="183">
        <v>3928850</v>
      </c>
      <c r="D1316" s="183">
        <v>844572</v>
      </c>
    </row>
    <row r="1317" spans="1:4" ht="15.75">
      <c r="A1317" s="184" t="s">
        <v>182</v>
      </c>
      <c r="B1317" s="185" t="s">
        <v>183</v>
      </c>
      <c r="C1317" s="183">
        <v>66550</v>
      </c>
      <c r="D1317" s="183">
        <v>8654</v>
      </c>
    </row>
    <row r="1318" spans="1:4" ht="15.75">
      <c r="A1318" s="184" t="s">
        <v>205</v>
      </c>
      <c r="B1318" s="185" t="s">
        <v>206</v>
      </c>
      <c r="C1318" s="183">
        <v>3066870</v>
      </c>
      <c r="D1318" s="183">
        <v>751768</v>
      </c>
    </row>
    <row r="1319" spans="1:4" ht="15.75">
      <c r="A1319" s="184" t="s">
        <v>184</v>
      </c>
      <c r="B1319" s="185" t="s">
        <v>185</v>
      </c>
      <c r="C1319" s="183">
        <v>781500</v>
      </c>
      <c r="D1319" s="183">
        <v>75382</v>
      </c>
    </row>
    <row r="1320" spans="1:4" ht="15.75">
      <c r="A1320" s="184" t="s">
        <v>207</v>
      </c>
      <c r="B1320" s="185" t="s">
        <v>208</v>
      </c>
      <c r="C1320" s="183">
        <v>13930</v>
      </c>
      <c r="D1320" s="183">
        <v>8169</v>
      </c>
    </row>
    <row r="1321" spans="1:4" ht="31.5">
      <c r="A1321" s="184" t="s">
        <v>256</v>
      </c>
      <c r="B1321" s="185" t="s">
        <v>257</v>
      </c>
      <c r="C1321" s="183">
        <v>0</v>
      </c>
      <c r="D1321" s="183">
        <v>599</v>
      </c>
    </row>
    <row r="1322" spans="1:4" ht="15.75">
      <c r="A1322" s="182" t="s">
        <v>188</v>
      </c>
      <c r="B1322" s="182"/>
      <c r="C1322" s="183">
        <v>3928850</v>
      </c>
      <c r="D1322" s="183">
        <v>844572</v>
      </c>
    </row>
    <row r="1323" spans="1:4" ht="15.75">
      <c r="A1323" s="187" t="s">
        <v>211</v>
      </c>
      <c r="B1323" s="187"/>
      <c r="C1323" s="187"/>
      <c r="D1323" s="187"/>
    </row>
    <row r="1324" spans="1:4" ht="15.75">
      <c r="A1324" s="184" t="s">
        <v>212</v>
      </c>
      <c r="B1324" s="185" t="s">
        <v>213</v>
      </c>
      <c r="C1324" s="183">
        <v>130942</v>
      </c>
      <c r="D1324" s="183">
        <v>0</v>
      </c>
    </row>
    <row r="1325" spans="1:4" ht="15.75">
      <c r="A1325" s="182" t="s">
        <v>218</v>
      </c>
      <c r="B1325" s="182"/>
      <c r="C1325" s="183">
        <v>130942</v>
      </c>
      <c r="D1325" s="183">
        <v>0</v>
      </c>
    </row>
    <row r="1326" spans="1:4" ht="15.75">
      <c r="A1326" s="182" t="s">
        <v>395</v>
      </c>
      <c r="B1326" s="182"/>
      <c r="C1326" s="183">
        <v>4059792</v>
      </c>
      <c r="D1326" s="183">
        <v>844572</v>
      </c>
    </row>
    <row r="1327" spans="1:4" ht="15.75">
      <c r="A1327" s="184"/>
      <c r="B1327" s="181"/>
      <c r="C1327" s="183"/>
      <c r="D1327" s="183"/>
    </row>
    <row r="1328" spans="1:4" ht="15.75">
      <c r="A1328" s="182" t="s">
        <v>396</v>
      </c>
      <c r="B1328" s="182"/>
      <c r="C1328" s="182"/>
      <c r="D1328" s="182"/>
    </row>
    <row r="1329" spans="1:4" ht="15.75">
      <c r="A1329" s="187" t="s">
        <v>376</v>
      </c>
      <c r="B1329" s="187"/>
      <c r="C1329" s="187"/>
      <c r="D1329" s="187"/>
    </row>
    <row r="1330" spans="1:4" ht="15.75">
      <c r="A1330" s="184" t="s">
        <v>377</v>
      </c>
      <c r="B1330" s="185" t="s">
        <v>378</v>
      </c>
      <c r="C1330" s="183">
        <v>639749</v>
      </c>
      <c r="D1330" s="183">
        <v>0</v>
      </c>
    </row>
    <row r="1331" spans="1:4" ht="15.75">
      <c r="A1331" s="182" t="s">
        <v>379</v>
      </c>
      <c r="B1331" s="182"/>
      <c r="C1331" s="183">
        <v>639749</v>
      </c>
      <c r="D1331" s="183">
        <v>0</v>
      </c>
    </row>
    <row r="1332" spans="1:4" ht="15.75">
      <c r="A1332" s="187" t="s">
        <v>162</v>
      </c>
      <c r="B1332" s="187"/>
      <c r="C1332" s="187"/>
      <c r="D1332" s="187"/>
    </row>
    <row r="1333" spans="1:4" ht="15.75">
      <c r="A1333" s="184" t="s">
        <v>180</v>
      </c>
      <c r="B1333" s="185" t="s">
        <v>181</v>
      </c>
      <c r="C1333" s="183">
        <v>775231</v>
      </c>
      <c r="D1333" s="183">
        <v>109316</v>
      </c>
    </row>
    <row r="1334" spans="1:4" ht="15.75">
      <c r="A1334" s="184" t="s">
        <v>182</v>
      </c>
      <c r="B1334" s="185" t="s">
        <v>183</v>
      </c>
      <c r="C1334" s="183">
        <v>5725</v>
      </c>
      <c r="D1334" s="183">
        <v>0</v>
      </c>
    </row>
    <row r="1335" spans="1:4" ht="15.75">
      <c r="A1335" s="184" t="s">
        <v>184</v>
      </c>
      <c r="B1335" s="185" t="s">
        <v>185</v>
      </c>
      <c r="C1335" s="183">
        <v>28900</v>
      </c>
      <c r="D1335" s="183">
        <v>971</v>
      </c>
    </row>
    <row r="1336" spans="1:4" ht="15.75">
      <c r="A1336" s="184" t="s">
        <v>207</v>
      </c>
      <c r="B1336" s="185" t="s">
        <v>208</v>
      </c>
      <c r="C1336" s="183">
        <v>740606</v>
      </c>
      <c r="D1336" s="183">
        <v>108345</v>
      </c>
    </row>
    <row r="1337" spans="1:4" ht="15.75">
      <c r="A1337" s="184" t="s">
        <v>258</v>
      </c>
      <c r="B1337" s="185" t="s">
        <v>259</v>
      </c>
      <c r="C1337" s="183">
        <v>1500</v>
      </c>
      <c r="D1337" s="183">
        <v>0</v>
      </c>
    </row>
    <row r="1338" spans="1:4" ht="31.5">
      <c r="A1338" s="184" t="s">
        <v>260</v>
      </c>
      <c r="B1338" s="185" t="s">
        <v>261</v>
      </c>
      <c r="C1338" s="183">
        <v>1500</v>
      </c>
      <c r="D1338" s="183">
        <v>0</v>
      </c>
    </row>
    <row r="1339" spans="1:4" ht="15.75">
      <c r="A1339" s="182" t="s">
        <v>188</v>
      </c>
      <c r="B1339" s="182"/>
      <c r="C1339" s="183">
        <v>776731</v>
      </c>
      <c r="D1339" s="183">
        <v>109316</v>
      </c>
    </row>
    <row r="1340" spans="1:4" ht="15.75">
      <c r="A1340" s="187" t="s">
        <v>211</v>
      </c>
      <c r="B1340" s="187"/>
      <c r="C1340" s="187"/>
      <c r="D1340" s="187"/>
    </row>
    <row r="1341" spans="1:4" ht="15.75">
      <c r="A1341" s="184" t="s">
        <v>212</v>
      </c>
      <c r="B1341" s="185" t="s">
        <v>213</v>
      </c>
      <c r="C1341" s="183">
        <v>8718639</v>
      </c>
      <c r="D1341" s="183">
        <v>753904</v>
      </c>
    </row>
    <row r="1342" spans="1:4" ht="15.75">
      <c r="A1342" s="184" t="s">
        <v>214</v>
      </c>
      <c r="B1342" s="185" t="s">
        <v>215</v>
      </c>
      <c r="C1342" s="183">
        <v>4908498</v>
      </c>
      <c r="D1342" s="183">
        <v>0</v>
      </c>
    </row>
    <row r="1343" spans="1:4" ht="15.75">
      <c r="A1343" s="184" t="s">
        <v>229</v>
      </c>
      <c r="B1343" s="185" t="s">
        <v>230</v>
      </c>
      <c r="C1343" s="183">
        <v>4908498</v>
      </c>
      <c r="D1343" s="183">
        <v>0</v>
      </c>
    </row>
    <row r="1344" spans="1:4" ht="15.75">
      <c r="A1344" s="184" t="s">
        <v>397</v>
      </c>
      <c r="B1344" s="185" t="s">
        <v>398</v>
      </c>
      <c r="C1344" s="183">
        <v>100000</v>
      </c>
      <c r="D1344" s="183">
        <v>0</v>
      </c>
    </row>
    <row r="1345" spans="1:4" ht="15.75">
      <c r="A1345" s="182" t="s">
        <v>218</v>
      </c>
      <c r="B1345" s="182"/>
      <c r="C1345" s="183">
        <v>13727137</v>
      </c>
      <c r="D1345" s="183">
        <v>753904</v>
      </c>
    </row>
    <row r="1346" spans="1:4" ht="15.75">
      <c r="A1346" s="184"/>
      <c r="B1346" s="181"/>
      <c r="C1346" s="183"/>
      <c r="D1346" s="183"/>
    </row>
    <row r="1347" spans="1:4" ht="31.5">
      <c r="A1347" s="182" t="s">
        <v>399</v>
      </c>
      <c r="B1347" s="182"/>
      <c r="C1347" s="183">
        <v>15143617</v>
      </c>
      <c r="D1347" s="183">
        <v>863220</v>
      </c>
    </row>
    <row r="1348" spans="1:4" ht="15.75">
      <c r="A1348" s="184"/>
      <c r="B1348" s="181"/>
      <c r="C1348" s="183"/>
      <c r="D1348" s="183"/>
    </row>
    <row r="1349" spans="1:4" ht="31.5">
      <c r="A1349" s="182" t="s">
        <v>400</v>
      </c>
      <c r="B1349" s="182"/>
      <c r="C1349" s="182"/>
      <c r="D1349" s="182"/>
    </row>
    <row r="1350" spans="1:4" ht="15.75">
      <c r="A1350" s="187" t="s">
        <v>162</v>
      </c>
      <c r="B1350" s="187"/>
      <c r="C1350" s="187"/>
      <c r="D1350" s="187"/>
    </row>
    <row r="1351" spans="1:4" ht="31.5">
      <c r="A1351" s="184" t="s">
        <v>163</v>
      </c>
      <c r="B1351" s="185" t="s">
        <v>71</v>
      </c>
      <c r="C1351" s="183">
        <v>185387</v>
      </c>
      <c r="D1351" s="183">
        <v>27119</v>
      </c>
    </row>
    <row r="1352" spans="1:4" ht="31.5">
      <c r="A1352" s="184" t="s">
        <v>164</v>
      </c>
      <c r="B1352" s="185" t="s">
        <v>165</v>
      </c>
      <c r="C1352" s="183">
        <v>185387</v>
      </c>
      <c r="D1352" s="183">
        <v>27119</v>
      </c>
    </row>
    <row r="1353" spans="1:4" ht="15.75">
      <c r="A1353" s="184" t="s">
        <v>168</v>
      </c>
      <c r="B1353" s="185" t="s">
        <v>169</v>
      </c>
      <c r="C1353" s="183">
        <v>7562</v>
      </c>
      <c r="D1353" s="183">
        <v>3081</v>
      </c>
    </row>
    <row r="1354" spans="1:4" ht="31.5">
      <c r="A1354" s="184" t="s">
        <v>191</v>
      </c>
      <c r="B1354" s="185" t="s">
        <v>192</v>
      </c>
      <c r="C1354" s="183">
        <v>5562</v>
      </c>
      <c r="D1354" s="183">
        <v>2005</v>
      </c>
    </row>
    <row r="1355" spans="1:4" ht="15.75">
      <c r="A1355" s="184" t="s">
        <v>193</v>
      </c>
      <c r="B1355" s="185" t="s">
        <v>194</v>
      </c>
      <c r="C1355" s="183">
        <v>2000</v>
      </c>
      <c r="D1355" s="183">
        <v>115</v>
      </c>
    </row>
    <row r="1356" spans="1:4" ht="15.75">
      <c r="A1356" s="184" t="s">
        <v>195</v>
      </c>
      <c r="B1356" s="185" t="s">
        <v>196</v>
      </c>
      <c r="C1356" s="183">
        <v>0</v>
      </c>
      <c r="D1356" s="183">
        <v>961</v>
      </c>
    </row>
    <row r="1357" spans="1:4" ht="15.75">
      <c r="A1357" s="184" t="s">
        <v>172</v>
      </c>
      <c r="B1357" s="185" t="s">
        <v>173</v>
      </c>
      <c r="C1357" s="183">
        <v>36424</v>
      </c>
      <c r="D1357" s="183">
        <v>5910</v>
      </c>
    </row>
    <row r="1358" spans="1:4" ht="31.5">
      <c r="A1358" s="184" t="s">
        <v>174</v>
      </c>
      <c r="B1358" s="185" t="s">
        <v>175</v>
      </c>
      <c r="C1358" s="183">
        <v>24453</v>
      </c>
      <c r="D1358" s="183">
        <v>3711</v>
      </c>
    </row>
    <row r="1359" spans="1:4" ht="15.75">
      <c r="A1359" s="184" t="s">
        <v>176</v>
      </c>
      <c r="B1359" s="185" t="s">
        <v>177</v>
      </c>
      <c r="C1359" s="183">
        <v>9178</v>
      </c>
      <c r="D1359" s="183">
        <v>1516</v>
      </c>
    </row>
    <row r="1360" spans="1:4" ht="15.75">
      <c r="A1360" s="184" t="s">
        <v>178</v>
      </c>
      <c r="B1360" s="185" t="s">
        <v>179</v>
      </c>
      <c r="C1360" s="183">
        <v>2793</v>
      </c>
      <c r="D1360" s="183">
        <v>683</v>
      </c>
    </row>
    <row r="1361" spans="1:4" ht="15.75">
      <c r="A1361" s="184" t="s">
        <v>180</v>
      </c>
      <c r="B1361" s="185" t="s">
        <v>181</v>
      </c>
      <c r="C1361" s="183">
        <v>1257201</v>
      </c>
      <c r="D1361" s="183">
        <v>89869</v>
      </c>
    </row>
    <row r="1362" spans="1:4" ht="15.75">
      <c r="A1362" s="184" t="s">
        <v>250</v>
      </c>
      <c r="B1362" s="185" t="s">
        <v>251</v>
      </c>
      <c r="C1362" s="183">
        <v>150</v>
      </c>
      <c r="D1362" s="183">
        <v>0</v>
      </c>
    </row>
    <row r="1363" spans="1:4" ht="15.75">
      <c r="A1363" s="184" t="s">
        <v>225</v>
      </c>
      <c r="B1363" s="185" t="s">
        <v>226</v>
      </c>
      <c r="C1363" s="183">
        <v>3900</v>
      </c>
      <c r="D1363" s="183">
        <v>0</v>
      </c>
    </row>
    <row r="1364" spans="1:4" ht="15.75">
      <c r="A1364" s="184" t="s">
        <v>182</v>
      </c>
      <c r="B1364" s="185" t="s">
        <v>183</v>
      </c>
      <c r="C1364" s="183">
        <v>105403</v>
      </c>
      <c r="D1364" s="183">
        <v>2694</v>
      </c>
    </row>
    <row r="1365" spans="1:4" ht="15.75">
      <c r="A1365" s="184" t="s">
        <v>205</v>
      </c>
      <c r="B1365" s="185" t="s">
        <v>206</v>
      </c>
      <c r="C1365" s="183">
        <v>22180</v>
      </c>
      <c r="D1365" s="183">
        <v>1873</v>
      </c>
    </row>
    <row r="1366" spans="1:4" ht="15.75">
      <c r="A1366" s="184" t="s">
        <v>184</v>
      </c>
      <c r="B1366" s="185" t="s">
        <v>185</v>
      </c>
      <c r="C1366" s="183">
        <v>544972</v>
      </c>
      <c r="D1366" s="183">
        <v>67825</v>
      </c>
    </row>
    <row r="1367" spans="1:4" ht="15.75">
      <c r="A1367" s="184" t="s">
        <v>207</v>
      </c>
      <c r="B1367" s="185" t="s">
        <v>208</v>
      </c>
      <c r="C1367" s="183">
        <v>78096</v>
      </c>
      <c r="D1367" s="183">
        <v>17477</v>
      </c>
    </row>
    <row r="1368" spans="1:4" ht="15.75">
      <c r="A1368" s="184" t="s">
        <v>233</v>
      </c>
      <c r="B1368" s="185" t="s">
        <v>234</v>
      </c>
      <c r="C1368" s="183">
        <v>2500</v>
      </c>
      <c r="D1368" s="183">
        <v>0</v>
      </c>
    </row>
    <row r="1369" spans="1:4" ht="21" customHeight="1">
      <c r="A1369" s="184" t="s">
        <v>209</v>
      </c>
      <c r="B1369" s="185" t="s">
        <v>210</v>
      </c>
      <c r="C1369" s="183">
        <v>500000</v>
      </c>
      <c r="D1369" s="183">
        <v>0</v>
      </c>
    </row>
    <row r="1370" spans="1:4" ht="15.75">
      <c r="A1370" s="184" t="s">
        <v>258</v>
      </c>
      <c r="B1370" s="185" t="s">
        <v>259</v>
      </c>
      <c r="C1370" s="183">
        <v>0</v>
      </c>
      <c r="D1370" s="183">
        <v>97</v>
      </c>
    </row>
    <row r="1371" spans="1:4" ht="31.5">
      <c r="A1371" s="184" t="s">
        <v>260</v>
      </c>
      <c r="B1371" s="185" t="s">
        <v>261</v>
      </c>
      <c r="C1371" s="183">
        <v>0</v>
      </c>
      <c r="D1371" s="183">
        <v>97</v>
      </c>
    </row>
    <row r="1372" spans="1:4" ht="15.75">
      <c r="A1372" s="182" t="s">
        <v>188</v>
      </c>
      <c r="B1372" s="182"/>
      <c r="C1372" s="183">
        <v>1486574</v>
      </c>
      <c r="D1372" s="183">
        <v>126076</v>
      </c>
    </row>
    <row r="1373" spans="1:4" ht="15.75">
      <c r="A1373" s="187" t="s">
        <v>211</v>
      </c>
      <c r="B1373" s="187"/>
      <c r="C1373" s="187"/>
      <c r="D1373" s="187"/>
    </row>
    <row r="1374" spans="1:4" ht="15.75">
      <c r="A1374" s="184" t="s">
        <v>212</v>
      </c>
      <c r="B1374" s="185" t="s">
        <v>213</v>
      </c>
      <c r="C1374" s="183">
        <v>32378</v>
      </c>
      <c r="D1374" s="183">
        <v>0</v>
      </c>
    </row>
    <row r="1375" spans="1:4" ht="15.75">
      <c r="A1375" s="184" t="s">
        <v>214</v>
      </c>
      <c r="B1375" s="185" t="s">
        <v>215</v>
      </c>
      <c r="C1375" s="183">
        <v>238676</v>
      </c>
      <c r="D1375" s="183">
        <v>2038</v>
      </c>
    </row>
    <row r="1376" spans="1:4" ht="15.75">
      <c r="A1376" s="184" t="s">
        <v>299</v>
      </c>
      <c r="B1376" s="185" t="s">
        <v>300</v>
      </c>
      <c r="C1376" s="183">
        <v>60000</v>
      </c>
      <c r="D1376" s="183">
        <v>0</v>
      </c>
    </row>
    <row r="1377" spans="1:4" ht="15.75">
      <c r="A1377" s="184" t="s">
        <v>229</v>
      </c>
      <c r="B1377" s="185" t="s">
        <v>230</v>
      </c>
      <c r="C1377" s="183">
        <v>178676</v>
      </c>
      <c r="D1377" s="183">
        <v>2038</v>
      </c>
    </row>
    <row r="1378" spans="1:4" ht="15.75">
      <c r="A1378" s="184" t="s">
        <v>397</v>
      </c>
      <c r="B1378" s="185" t="s">
        <v>398</v>
      </c>
      <c r="C1378" s="183">
        <v>4500</v>
      </c>
      <c r="D1378" s="183">
        <v>4500</v>
      </c>
    </row>
    <row r="1379" spans="1:4" ht="15.75">
      <c r="A1379" s="182" t="s">
        <v>218</v>
      </c>
      <c r="B1379" s="182"/>
      <c r="C1379" s="183">
        <v>275554</v>
      </c>
      <c r="D1379" s="183">
        <v>6538</v>
      </c>
    </row>
    <row r="1380" spans="1:4" ht="15.75">
      <c r="A1380" s="184"/>
      <c r="B1380" s="181"/>
      <c r="C1380" s="183"/>
      <c r="D1380" s="183"/>
    </row>
    <row r="1381" spans="1:4" ht="31.5">
      <c r="A1381" s="182" t="s">
        <v>403</v>
      </c>
      <c r="B1381" s="182"/>
      <c r="C1381" s="183">
        <v>1762128</v>
      </c>
      <c r="D1381" s="183">
        <v>132614</v>
      </c>
    </row>
    <row r="1382" spans="1:4" ht="15.75">
      <c r="A1382" s="184"/>
      <c r="B1382" s="181"/>
      <c r="C1382" s="183"/>
      <c r="D1382" s="183"/>
    </row>
    <row r="1383" spans="1:4" ht="31.5">
      <c r="A1383" s="182" t="s">
        <v>404</v>
      </c>
      <c r="B1383" s="182"/>
      <c r="C1383" s="183">
        <v>21216821</v>
      </c>
      <c r="D1383" s="183">
        <v>1846363</v>
      </c>
    </row>
    <row r="1384" spans="1:4" ht="15.75">
      <c r="A1384" s="184"/>
      <c r="B1384" s="181"/>
      <c r="C1384" s="183"/>
      <c r="D1384" s="183"/>
    </row>
    <row r="1385" spans="1:4" ht="15.75">
      <c r="A1385" s="182" t="s">
        <v>405</v>
      </c>
      <c r="B1385" s="182"/>
      <c r="C1385" s="182"/>
      <c r="D1385" s="182"/>
    </row>
    <row r="1386" spans="1:4" ht="31.5">
      <c r="A1386" s="182" t="s">
        <v>406</v>
      </c>
      <c r="B1386" s="182"/>
      <c r="C1386" s="182"/>
      <c r="D1386" s="182"/>
    </row>
    <row r="1387" spans="1:4" ht="15.75">
      <c r="A1387" s="187" t="s">
        <v>162</v>
      </c>
      <c r="B1387" s="187"/>
      <c r="C1387" s="187"/>
      <c r="D1387" s="187"/>
    </row>
    <row r="1388" spans="1:4" ht="31.5">
      <c r="A1388" s="184" t="s">
        <v>163</v>
      </c>
      <c r="B1388" s="185" t="s">
        <v>71</v>
      </c>
      <c r="C1388" s="183">
        <v>58685</v>
      </c>
      <c r="D1388" s="183">
        <v>13313</v>
      </c>
    </row>
    <row r="1389" spans="1:4" ht="31.5">
      <c r="A1389" s="184" t="s">
        <v>164</v>
      </c>
      <c r="B1389" s="185" t="s">
        <v>165</v>
      </c>
      <c r="C1389" s="183">
        <v>58685</v>
      </c>
      <c r="D1389" s="183">
        <v>13313</v>
      </c>
    </row>
    <row r="1390" spans="1:4" ht="15.75">
      <c r="A1390" s="184" t="s">
        <v>168</v>
      </c>
      <c r="B1390" s="185" t="s">
        <v>169</v>
      </c>
      <c r="C1390" s="183">
        <v>2761</v>
      </c>
      <c r="D1390" s="183">
        <v>1823</v>
      </c>
    </row>
    <row r="1391" spans="1:4" ht="31.5">
      <c r="A1391" s="184" t="s">
        <v>191</v>
      </c>
      <c r="B1391" s="185" t="s">
        <v>192</v>
      </c>
      <c r="C1391" s="183">
        <v>1761</v>
      </c>
      <c r="D1391" s="183">
        <v>1172</v>
      </c>
    </row>
    <row r="1392" spans="1:4" ht="15.75">
      <c r="A1392" s="184" t="s">
        <v>193</v>
      </c>
      <c r="B1392" s="185" t="s">
        <v>194</v>
      </c>
      <c r="C1392" s="183">
        <v>1000</v>
      </c>
      <c r="D1392" s="183">
        <v>495</v>
      </c>
    </row>
    <row r="1393" spans="1:4" ht="15.75">
      <c r="A1393" s="184" t="s">
        <v>195</v>
      </c>
      <c r="B1393" s="185" t="s">
        <v>196</v>
      </c>
      <c r="C1393" s="183">
        <v>0</v>
      </c>
      <c r="D1393" s="183">
        <v>156</v>
      </c>
    </row>
    <row r="1394" spans="1:4" ht="15.75">
      <c r="A1394" s="184" t="s">
        <v>172</v>
      </c>
      <c r="B1394" s="185" t="s">
        <v>173</v>
      </c>
      <c r="C1394" s="183">
        <v>11436</v>
      </c>
      <c r="D1394" s="183">
        <v>2844</v>
      </c>
    </row>
    <row r="1395" spans="1:4" ht="31.5">
      <c r="A1395" s="184" t="s">
        <v>174</v>
      </c>
      <c r="B1395" s="185" t="s">
        <v>175</v>
      </c>
      <c r="C1395" s="183">
        <v>6845</v>
      </c>
      <c r="D1395" s="183">
        <v>1840</v>
      </c>
    </row>
    <row r="1396" spans="1:4" ht="15.75">
      <c r="A1396" s="184" t="s">
        <v>176</v>
      </c>
      <c r="B1396" s="185" t="s">
        <v>177</v>
      </c>
      <c r="C1396" s="183">
        <v>2901</v>
      </c>
      <c r="D1396" s="183">
        <v>703</v>
      </c>
    </row>
    <row r="1397" spans="1:4" ht="15.75">
      <c r="A1397" s="184" t="s">
        <v>178</v>
      </c>
      <c r="B1397" s="185" t="s">
        <v>179</v>
      </c>
      <c r="C1397" s="183">
        <v>1690</v>
      </c>
      <c r="D1397" s="183">
        <v>301</v>
      </c>
    </row>
    <row r="1398" spans="1:4" ht="15.75">
      <c r="A1398" s="184" t="s">
        <v>180</v>
      </c>
      <c r="B1398" s="185" t="s">
        <v>181</v>
      </c>
      <c r="C1398" s="183">
        <v>2750</v>
      </c>
      <c r="D1398" s="183">
        <v>83</v>
      </c>
    </row>
    <row r="1399" spans="1:4" ht="15.75">
      <c r="A1399" s="184" t="s">
        <v>250</v>
      </c>
      <c r="B1399" s="185" t="s">
        <v>251</v>
      </c>
      <c r="C1399" s="183">
        <v>150</v>
      </c>
      <c r="D1399" s="183">
        <v>0</v>
      </c>
    </row>
    <row r="1400" spans="1:4" ht="15.75">
      <c r="A1400" s="184" t="s">
        <v>225</v>
      </c>
      <c r="B1400" s="185" t="s">
        <v>226</v>
      </c>
      <c r="C1400" s="183">
        <v>1250</v>
      </c>
      <c r="D1400" s="183">
        <v>0</v>
      </c>
    </row>
    <row r="1401" spans="1:4" ht="15.75">
      <c r="A1401" s="184" t="s">
        <v>182</v>
      </c>
      <c r="B1401" s="185" t="s">
        <v>183</v>
      </c>
      <c r="C1401" s="183">
        <v>200</v>
      </c>
      <c r="D1401" s="183">
        <v>0</v>
      </c>
    </row>
    <row r="1402" spans="1:4" ht="15.75">
      <c r="A1402" s="184" t="s">
        <v>184</v>
      </c>
      <c r="B1402" s="185" t="s">
        <v>185</v>
      </c>
      <c r="C1402" s="183">
        <v>1000</v>
      </c>
      <c r="D1402" s="183">
        <v>83</v>
      </c>
    </row>
    <row r="1403" spans="1:4" ht="15.75">
      <c r="A1403" s="184" t="s">
        <v>233</v>
      </c>
      <c r="B1403" s="185" t="s">
        <v>234</v>
      </c>
      <c r="C1403" s="183">
        <v>150</v>
      </c>
      <c r="D1403" s="183">
        <v>0</v>
      </c>
    </row>
    <row r="1404" spans="1:4" ht="15.75">
      <c r="A1404" s="182" t="s">
        <v>188</v>
      </c>
      <c r="B1404" s="182"/>
      <c r="C1404" s="183">
        <v>75632</v>
      </c>
      <c r="D1404" s="183">
        <v>18063</v>
      </c>
    </row>
    <row r="1405" spans="1:4" ht="31.5">
      <c r="A1405" s="182" t="s">
        <v>407</v>
      </c>
      <c r="B1405" s="182"/>
      <c r="C1405" s="183">
        <v>75632</v>
      </c>
      <c r="D1405" s="183">
        <v>18063</v>
      </c>
    </row>
    <row r="1406" spans="1:4" ht="15.75">
      <c r="A1406" s="184"/>
      <c r="B1406" s="181"/>
      <c r="C1406" s="183"/>
      <c r="D1406" s="183"/>
    </row>
    <row r="1407" spans="1:4" ht="15.75">
      <c r="A1407" s="182" t="s">
        <v>408</v>
      </c>
      <c r="B1407" s="182"/>
      <c r="C1407" s="182"/>
      <c r="D1407" s="182"/>
    </row>
    <row r="1408" spans="1:4" ht="15.75">
      <c r="A1408" s="187" t="s">
        <v>162</v>
      </c>
      <c r="B1408" s="187"/>
      <c r="C1408" s="187"/>
      <c r="D1408" s="187"/>
    </row>
    <row r="1409" spans="1:4" ht="31.5">
      <c r="A1409" s="184" t="s">
        <v>163</v>
      </c>
      <c r="B1409" s="185" t="s">
        <v>71</v>
      </c>
      <c r="C1409" s="183">
        <v>401757</v>
      </c>
      <c r="D1409" s="183">
        <v>74971</v>
      </c>
    </row>
    <row r="1410" spans="1:4" ht="31.5">
      <c r="A1410" s="184" t="s">
        <v>164</v>
      </c>
      <c r="B1410" s="185" t="s">
        <v>165</v>
      </c>
      <c r="C1410" s="183">
        <v>401757</v>
      </c>
      <c r="D1410" s="183">
        <v>74971</v>
      </c>
    </row>
    <row r="1411" spans="1:4" ht="15.75">
      <c r="A1411" s="184" t="s">
        <v>168</v>
      </c>
      <c r="B1411" s="185" t="s">
        <v>169</v>
      </c>
      <c r="C1411" s="183">
        <v>13561</v>
      </c>
      <c r="D1411" s="183">
        <v>2052</v>
      </c>
    </row>
    <row r="1412" spans="1:4" ht="31.5">
      <c r="A1412" s="184" t="s">
        <v>191</v>
      </c>
      <c r="B1412" s="185" t="s">
        <v>192</v>
      </c>
      <c r="C1412" s="183">
        <v>12061</v>
      </c>
      <c r="D1412" s="183">
        <v>1528</v>
      </c>
    </row>
    <row r="1413" spans="1:4" ht="15.75">
      <c r="A1413" s="184" t="s">
        <v>193</v>
      </c>
      <c r="B1413" s="185" t="s">
        <v>194</v>
      </c>
      <c r="C1413" s="183">
        <v>1500</v>
      </c>
      <c r="D1413" s="183">
        <v>76</v>
      </c>
    </row>
    <row r="1414" spans="1:4" ht="15.75">
      <c r="A1414" s="184" t="s">
        <v>195</v>
      </c>
      <c r="B1414" s="185" t="s">
        <v>196</v>
      </c>
      <c r="C1414" s="183">
        <v>0</v>
      </c>
      <c r="D1414" s="183">
        <v>448</v>
      </c>
    </row>
    <row r="1415" spans="1:4" ht="15.75">
      <c r="A1415" s="184" t="s">
        <v>172</v>
      </c>
      <c r="B1415" s="185" t="s">
        <v>173</v>
      </c>
      <c r="C1415" s="183">
        <v>78758</v>
      </c>
      <c r="D1415" s="183">
        <v>14741</v>
      </c>
    </row>
    <row r="1416" spans="1:4" ht="31.5">
      <c r="A1416" s="184" t="s">
        <v>174</v>
      </c>
      <c r="B1416" s="185" t="s">
        <v>175</v>
      </c>
      <c r="C1416" s="183">
        <v>56823</v>
      </c>
      <c r="D1416" s="183">
        <v>9142</v>
      </c>
    </row>
    <row r="1417" spans="1:4" ht="15.75">
      <c r="A1417" s="184" t="s">
        <v>176</v>
      </c>
      <c r="B1417" s="185" t="s">
        <v>177</v>
      </c>
      <c r="C1417" s="183">
        <v>19875</v>
      </c>
      <c r="D1417" s="183">
        <v>3878</v>
      </c>
    </row>
    <row r="1418" spans="1:4" ht="15.75">
      <c r="A1418" s="184" t="s">
        <v>178</v>
      </c>
      <c r="B1418" s="185" t="s">
        <v>179</v>
      </c>
      <c r="C1418" s="183">
        <v>2060</v>
      </c>
      <c r="D1418" s="183">
        <v>1721</v>
      </c>
    </row>
    <row r="1419" spans="1:4" ht="15.75">
      <c r="A1419" s="184" t="s">
        <v>180</v>
      </c>
      <c r="B1419" s="185" t="s">
        <v>181</v>
      </c>
      <c r="C1419" s="183">
        <v>365608</v>
      </c>
      <c r="D1419" s="183">
        <v>42066</v>
      </c>
    </row>
    <row r="1420" spans="1:4" ht="15.75">
      <c r="A1420" s="184" t="s">
        <v>250</v>
      </c>
      <c r="B1420" s="185" t="s">
        <v>251</v>
      </c>
      <c r="C1420" s="183">
        <v>150</v>
      </c>
      <c r="D1420" s="183">
        <v>0</v>
      </c>
    </row>
    <row r="1421" spans="1:4" ht="15.75">
      <c r="A1421" s="184" t="s">
        <v>225</v>
      </c>
      <c r="B1421" s="185" t="s">
        <v>226</v>
      </c>
      <c r="C1421" s="183">
        <v>7790</v>
      </c>
      <c r="D1421" s="183">
        <v>0</v>
      </c>
    </row>
    <row r="1422" spans="1:4" ht="15.75">
      <c r="A1422" s="184" t="s">
        <v>182</v>
      </c>
      <c r="B1422" s="185" t="s">
        <v>183</v>
      </c>
      <c r="C1422" s="183">
        <v>120348</v>
      </c>
      <c r="D1422" s="183">
        <v>10961</v>
      </c>
    </row>
    <row r="1423" spans="1:4" ht="15.75">
      <c r="A1423" s="184" t="s">
        <v>205</v>
      </c>
      <c r="B1423" s="185" t="s">
        <v>206</v>
      </c>
      <c r="C1423" s="183">
        <v>49880</v>
      </c>
      <c r="D1423" s="183">
        <v>1645</v>
      </c>
    </row>
    <row r="1424" spans="1:4" ht="15.75">
      <c r="A1424" s="184" t="s">
        <v>184</v>
      </c>
      <c r="B1424" s="185" t="s">
        <v>185</v>
      </c>
      <c r="C1424" s="183">
        <v>186180</v>
      </c>
      <c r="D1424" s="183">
        <v>28110</v>
      </c>
    </row>
    <row r="1425" spans="1:4" ht="15.75">
      <c r="A1425" s="184" t="s">
        <v>207</v>
      </c>
      <c r="B1425" s="185" t="s">
        <v>208</v>
      </c>
      <c r="C1425" s="183">
        <v>0</v>
      </c>
      <c r="D1425" s="183">
        <v>1350</v>
      </c>
    </row>
    <row r="1426" spans="1:4" ht="15.75">
      <c r="A1426" s="184" t="s">
        <v>186</v>
      </c>
      <c r="B1426" s="185" t="s">
        <v>187</v>
      </c>
      <c r="C1426" s="183">
        <v>60</v>
      </c>
      <c r="D1426" s="183">
        <v>0</v>
      </c>
    </row>
    <row r="1427" spans="1:4" ht="15.75">
      <c r="A1427" s="184" t="s">
        <v>233</v>
      </c>
      <c r="B1427" s="185" t="s">
        <v>234</v>
      </c>
      <c r="C1427" s="183">
        <v>1200</v>
      </c>
      <c r="D1427" s="183">
        <v>0</v>
      </c>
    </row>
    <row r="1428" spans="1:4" ht="15.75">
      <c r="A1428" s="182" t="s">
        <v>188</v>
      </c>
      <c r="B1428" s="182"/>
      <c r="C1428" s="183">
        <v>859684</v>
      </c>
      <c r="D1428" s="183">
        <v>133830</v>
      </c>
    </row>
    <row r="1429" spans="1:4" ht="15.75">
      <c r="A1429" s="187" t="s">
        <v>211</v>
      </c>
      <c r="B1429" s="187"/>
      <c r="C1429" s="187"/>
      <c r="D1429" s="187"/>
    </row>
    <row r="1430" spans="1:4" ht="15.75">
      <c r="A1430" s="184" t="s">
        <v>214</v>
      </c>
      <c r="B1430" s="185" t="s">
        <v>215</v>
      </c>
      <c r="C1430" s="183">
        <v>8719</v>
      </c>
      <c r="D1430" s="183">
        <v>0</v>
      </c>
    </row>
    <row r="1431" spans="1:4" ht="15.75">
      <c r="A1431" s="184" t="s">
        <v>277</v>
      </c>
      <c r="B1431" s="185" t="s">
        <v>278</v>
      </c>
      <c r="C1431" s="183">
        <v>8719</v>
      </c>
      <c r="D1431" s="183">
        <v>0</v>
      </c>
    </row>
    <row r="1432" spans="1:4" ht="15.75">
      <c r="A1432" s="182" t="s">
        <v>218</v>
      </c>
      <c r="B1432" s="182"/>
      <c r="C1432" s="183">
        <v>8719</v>
      </c>
      <c r="D1432" s="183">
        <v>0</v>
      </c>
    </row>
    <row r="1433" spans="1:4" ht="15.75">
      <c r="A1433" s="184"/>
      <c r="B1433" s="181"/>
      <c r="C1433" s="183"/>
      <c r="D1433" s="183"/>
    </row>
    <row r="1434" spans="1:4" ht="15.75">
      <c r="A1434" s="182" t="s">
        <v>409</v>
      </c>
      <c r="B1434" s="182"/>
      <c r="C1434" s="183">
        <v>868403</v>
      </c>
      <c r="D1434" s="183">
        <v>133830</v>
      </c>
    </row>
    <row r="1435" spans="1:4" ht="15.75">
      <c r="A1435" s="184"/>
      <c r="B1435" s="181"/>
      <c r="C1435" s="183"/>
      <c r="D1435" s="183"/>
    </row>
    <row r="1436" spans="1:4" ht="15.75">
      <c r="A1436" s="182" t="s">
        <v>410</v>
      </c>
      <c r="B1436" s="182"/>
      <c r="C1436" s="182"/>
      <c r="D1436" s="182"/>
    </row>
    <row r="1437" spans="1:4" ht="15.75">
      <c r="A1437" s="187" t="s">
        <v>162</v>
      </c>
      <c r="B1437" s="187"/>
      <c r="C1437" s="187"/>
      <c r="D1437" s="187"/>
    </row>
    <row r="1438" spans="1:4" ht="31.5">
      <c r="A1438" s="184" t="s">
        <v>163</v>
      </c>
      <c r="B1438" s="185" t="s">
        <v>71</v>
      </c>
      <c r="C1438" s="183">
        <v>2096817</v>
      </c>
      <c r="D1438" s="183">
        <v>494884</v>
      </c>
    </row>
    <row r="1439" spans="1:4" ht="31.5">
      <c r="A1439" s="184" t="s">
        <v>164</v>
      </c>
      <c r="B1439" s="185" t="s">
        <v>165</v>
      </c>
      <c r="C1439" s="183">
        <v>2096817</v>
      </c>
      <c r="D1439" s="183">
        <v>494884</v>
      </c>
    </row>
    <row r="1440" spans="1:4" ht="15.75">
      <c r="A1440" s="184" t="s">
        <v>168</v>
      </c>
      <c r="B1440" s="185" t="s">
        <v>169</v>
      </c>
      <c r="C1440" s="183">
        <v>253154</v>
      </c>
      <c r="D1440" s="183">
        <v>63528</v>
      </c>
    </row>
    <row r="1441" spans="1:4" ht="15.75">
      <c r="A1441" s="184" t="s">
        <v>203</v>
      </c>
      <c r="B1441" s="185" t="s">
        <v>204</v>
      </c>
      <c r="C1441" s="183">
        <v>184700</v>
      </c>
      <c r="D1441" s="183">
        <v>16832</v>
      </c>
    </row>
    <row r="1442" spans="1:4" ht="31.5">
      <c r="A1442" s="184" t="s">
        <v>191</v>
      </c>
      <c r="B1442" s="185" t="s">
        <v>192</v>
      </c>
      <c r="C1442" s="183">
        <v>46804</v>
      </c>
      <c r="D1442" s="183">
        <v>34324</v>
      </c>
    </row>
    <row r="1443" spans="1:4" ht="15.75">
      <c r="A1443" s="184" t="s">
        <v>193</v>
      </c>
      <c r="B1443" s="185" t="s">
        <v>194</v>
      </c>
      <c r="C1443" s="183">
        <v>21650</v>
      </c>
      <c r="D1443" s="183">
        <v>5960</v>
      </c>
    </row>
    <row r="1444" spans="1:4" ht="15.75">
      <c r="A1444" s="184" t="s">
        <v>195</v>
      </c>
      <c r="B1444" s="185" t="s">
        <v>196</v>
      </c>
      <c r="C1444" s="183">
        <v>0</v>
      </c>
      <c r="D1444" s="183">
        <v>6412</v>
      </c>
    </row>
    <row r="1445" spans="1:4" ht="15.75">
      <c r="A1445" s="184" t="s">
        <v>172</v>
      </c>
      <c r="B1445" s="185" t="s">
        <v>173</v>
      </c>
      <c r="C1445" s="183">
        <v>405557</v>
      </c>
      <c r="D1445" s="183">
        <v>104760</v>
      </c>
    </row>
    <row r="1446" spans="1:4" ht="31.5">
      <c r="A1446" s="184" t="s">
        <v>174</v>
      </c>
      <c r="B1446" s="185" t="s">
        <v>175</v>
      </c>
      <c r="C1446" s="183">
        <v>249458</v>
      </c>
      <c r="D1446" s="183">
        <v>68734</v>
      </c>
    </row>
    <row r="1447" spans="1:4" ht="15.75">
      <c r="A1447" s="184" t="s">
        <v>176</v>
      </c>
      <c r="B1447" s="185" t="s">
        <v>177</v>
      </c>
      <c r="C1447" s="183">
        <v>102030</v>
      </c>
      <c r="D1447" s="183">
        <v>26262</v>
      </c>
    </row>
    <row r="1448" spans="1:4" ht="15.75">
      <c r="A1448" s="184" t="s">
        <v>178</v>
      </c>
      <c r="B1448" s="185" t="s">
        <v>179</v>
      </c>
      <c r="C1448" s="183">
        <v>54069</v>
      </c>
      <c r="D1448" s="183">
        <v>9764</v>
      </c>
    </row>
    <row r="1449" spans="1:4" ht="15.75">
      <c r="A1449" s="184" t="s">
        <v>180</v>
      </c>
      <c r="B1449" s="185" t="s">
        <v>181</v>
      </c>
      <c r="C1449" s="183">
        <v>7419371</v>
      </c>
      <c r="D1449" s="183">
        <v>1146711</v>
      </c>
    </row>
    <row r="1450" spans="1:4" ht="15.75">
      <c r="A1450" s="184" t="s">
        <v>250</v>
      </c>
      <c r="B1450" s="185" t="s">
        <v>251</v>
      </c>
      <c r="C1450" s="183">
        <v>550</v>
      </c>
      <c r="D1450" s="183">
        <v>0</v>
      </c>
    </row>
    <row r="1451" spans="1:4" ht="15.75">
      <c r="A1451" s="184" t="s">
        <v>225</v>
      </c>
      <c r="B1451" s="185" t="s">
        <v>226</v>
      </c>
      <c r="C1451" s="183">
        <v>35810</v>
      </c>
      <c r="D1451" s="183">
        <v>1798</v>
      </c>
    </row>
    <row r="1452" spans="1:4" ht="15.75">
      <c r="A1452" s="184" t="s">
        <v>182</v>
      </c>
      <c r="B1452" s="185" t="s">
        <v>183</v>
      </c>
      <c r="C1452" s="183">
        <v>323540</v>
      </c>
      <c r="D1452" s="183">
        <v>79839</v>
      </c>
    </row>
    <row r="1453" spans="1:4" ht="15.75">
      <c r="A1453" s="184" t="s">
        <v>205</v>
      </c>
      <c r="B1453" s="185" t="s">
        <v>206</v>
      </c>
      <c r="C1453" s="183">
        <v>268051</v>
      </c>
      <c r="D1453" s="183">
        <v>33279</v>
      </c>
    </row>
    <row r="1454" spans="1:4" ht="15.75">
      <c r="A1454" s="184" t="s">
        <v>184</v>
      </c>
      <c r="B1454" s="185" t="s">
        <v>185</v>
      </c>
      <c r="C1454" s="183">
        <v>6646100</v>
      </c>
      <c r="D1454" s="183">
        <v>1023857</v>
      </c>
    </row>
    <row r="1455" spans="1:4" ht="15.75">
      <c r="A1455" s="184" t="s">
        <v>207</v>
      </c>
      <c r="B1455" s="185" t="s">
        <v>208</v>
      </c>
      <c r="C1455" s="183">
        <v>122400</v>
      </c>
      <c r="D1455" s="183">
        <v>0</v>
      </c>
    </row>
    <row r="1456" spans="1:4" ht="15.75">
      <c r="A1456" s="184" t="s">
        <v>186</v>
      </c>
      <c r="B1456" s="185" t="s">
        <v>187</v>
      </c>
      <c r="C1456" s="183">
        <v>1500</v>
      </c>
      <c r="D1456" s="183">
        <v>0</v>
      </c>
    </row>
    <row r="1457" spans="1:4" ht="15.75">
      <c r="A1457" s="184" t="s">
        <v>233</v>
      </c>
      <c r="B1457" s="185" t="s">
        <v>234</v>
      </c>
      <c r="C1457" s="183">
        <v>21420</v>
      </c>
      <c r="D1457" s="183">
        <v>7937</v>
      </c>
    </row>
    <row r="1458" spans="1:4" ht="31.5">
      <c r="A1458" s="184" t="s">
        <v>256</v>
      </c>
      <c r="B1458" s="185" t="s">
        <v>257</v>
      </c>
      <c r="C1458" s="183">
        <v>0</v>
      </c>
      <c r="D1458" s="183">
        <v>1</v>
      </c>
    </row>
    <row r="1459" spans="1:4" ht="15.75">
      <c r="A1459" s="184" t="s">
        <v>258</v>
      </c>
      <c r="B1459" s="185" t="s">
        <v>259</v>
      </c>
      <c r="C1459" s="183">
        <v>8775</v>
      </c>
      <c r="D1459" s="183">
        <v>1825</v>
      </c>
    </row>
    <row r="1460" spans="1:4" ht="31.5">
      <c r="A1460" s="184" t="s">
        <v>260</v>
      </c>
      <c r="B1460" s="185" t="s">
        <v>261</v>
      </c>
      <c r="C1460" s="183">
        <v>4200</v>
      </c>
      <c r="D1460" s="183">
        <v>1825</v>
      </c>
    </row>
    <row r="1461" spans="1:4" ht="31.5">
      <c r="A1461" s="184" t="s">
        <v>262</v>
      </c>
      <c r="B1461" s="185" t="s">
        <v>263</v>
      </c>
      <c r="C1461" s="183">
        <v>4575</v>
      </c>
      <c r="D1461" s="183">
        <v>0</v>
      </c>
    </row>
    <row r="1462" spans="1:4" ht="15.75">
      <c r="A1462" s="182" t="s">
        <v>188</v>
      </c>
      <c r="B1462" s="182"/>
      <c r="C1462" s="183">
        <v>10183674</v>
      </c>
      <c r="D1462" s="183">
        <v>1811708</v>
      </c>
    </row>
    <row r="1463" spans="1:4" ht="15.75">
      <c r="A1463" s="187" t="s">
        <v>269</v>
      </c>
      <c r="B1463" s="187"/>
      <c r="C1463" s="187"/>
      <c r="D1463" s="187"/>
    </row>
    <row r="1464" spans="1:4" ht="31.5">
      <c r="A1464" s="184" t="s">
        <v>370</v>
      </c>
      <c r="B1464" s="185" t="s">
        <v>371</v>
      </c>
      <c r="C1464" s="183">
        <v>90000</v>
      </c>
      <c r="D1464" s="183">
        <v>0</v>
      </c>
    </row>
    <row r="1465" spans="1:4" ht="15.75">
      <c r="A1465" s="182" t="s">
        <v>274</v>
      </c>
      <c r="B1465" s="182"/>
      <c r="C1465" s="183">
        <v>90000</v>
      </c>
      <c r="D1465" s="183">
        <v>0</v>
      </c>
    </row>
    <row r="1466" spans="1:4" ht="15.75">
      <c r="A1466" s="187" t="s">
        <v>211</v>
      </c>
      <c r="B1466" s="187"/>
      <c r="C1466" s="187"/>
      <c r="D1466" s="187"/>
    </row>
    <row r="1467" spans="1:4" ht="15.75">
      <c r="A1467" s="184" t="s">
        <v>214</v>
      </c>
      <c r="B1467" s="185" t="s">
        <v>215</v>
      </c>
      <c r="C1467" s="183">
        <v>426326</v>
      </c>
      <c r="D1467" s="183">
        <v>0</v>
      </c>
    </row>
    <row r="1468" spans="1:4" ht="15.75">
      <c r="A1468" s="184" t="s">
        <v>299</v>
      </c>
      <c r="B1468" s="185" t="s">
        <v>300</v>
      </c>
      <c r="C1468" s="183">
        <v>408000</v>
      </c>
      <c r="D1468" s="183">
        <v>0</v>
      </c>
    </row>
    <row r="1469" spans="1:4" ht="15.75">
      <c r="A1469" s="184" t="s">
        <v>229</v>
      </c>
      <c r="B1469" s="185" t="s">
        <v>230</v>
      </c>
      <c r="C1469" s="183">
        <v>18326</v>
      </c>
      <c r="D1469" s="183">
        <v>0</v>
      </c>
    </row>
    <row r="1470" spans="1:4" ht="15.75">
      <c r="A1470" s="182" t="s">
        <v>218</v>
      </c>
      <c r="B1470" s="182"/>
      <c r="C1470" s="183">
        <v>426326</v>
      </c>
      <c r="D1470" s="183">
        <v>0</v>
      </c>
    </row>
    <row r="1471" spans="1:4" ht="15.75">
      <c r="A1471" s="182" t="s">
        <v>411</v>
      </c>
      <c r="B1471" s="182"/>
      <c r="C1471" s="183">
        <v>10700000</v>
      </c>
      <c r="D1471" s="183">
        <v>1811708</v>
      </c>
    </row>
    <row r="1472" spans="1:4" ht="15.75">
      <c r="A1472" s="182" t="s">
        <v>412</v>
      </c>
      <c r="B1472" s="182"/>
      <c r="C1472" s="182"/>
      <c r="D1472" s="182"/>
    </row>
    <row r="1473" spans="1:4" ht="15.75">
      <c r="A1473" s="187" t="s">
        <v>162</v>
      </c>
      <c r="B1473" s="187"/>
      <c r="C1473" s="187"/>
      <c r="D1473" s="187"/>
    </row>
    <row r="1474" spans="1:4" ht="15.75">
      <c r="A1474" s="184" t="s">
        <v>180</v>
      </c>
      <c r="B1474" s="185" t="s">
        <v>181</v>
      </c>
      <c r="C1474" s="183">
        <v>216320</v>
      </c>
      <c r="D1474" s="183">
        <v>248</v>
      </c>
    </row>
    <row r="1475" spans="1:4" ht="15.75">
      <c r="A1475" s="184" t="s">
        <v>182</v>
      </c>
      <c r="B1475" s="185" t="s">
        <v>183</v>
      </c>
      <c r="C1475" s="183">
        <v>2000</v>
      </c>
      <c r="D1475" s="183">
        <v>0</v>
      </c>
    </row>
    <row r="1476" spans="1:4" ht="15.75">
      <c r="A1476" s="184" t="s">
        <v>205</v>
      </c>
      <c r="B1476" s="185" t="s">
        <v>206</v>
      </c>
      <c r="C1476" s="183">
        <v>5000</v>
      </c>
      <c r="D1476" s="183">
        <v>248</v>
      </c>
    </row>
    <row r="1477" spans="1:4" ht="15.75">
      <c r="A1477" s="184" t="s">
        <v>184</v>
      </c>
      <c r="B1477" s="185" t="s">
        <v>185</v>
      </c>
      <c r="C1477" s="183">
        <v>199320</v>
      </c>
      <c r="D1477" s="183">
        <v>0</v>
      </c>
    </row>
    <row r="1478" spans="1:4" ht="15.75">
      <c r="A1478" s="184" t="s">
        <v>207</v>
      </c>
      <c r="B1478" s="185" t="s">
        <v>208</v>
      </c>
      <c r="C1478" s="183">
        <v>10000</v>
      </c>
      <c r="D1478" s="183">
        <v>0</v>
      </c>
    </row>
    <row r="1479" spans="1:4" ht="15.75">
      <c r="A1479" s="182" t="s">
        <v>188</v>
      </c>
      <c r="B1479" s="182"/>
      <c r="C1479" s="183">
        <v>216320</v>
      </c>
      <c r="D1479" s="183">
        <v>248</v>
      </c>
    </row>
    <row r="1480" spans="1:4" ht="15.75">
      <c r="A1480" s="182" t="s">
        <v>413</v>
      </c>
      <c r="B1480" s="182"/>
      <c r="C1480" s="183">
        <v>216320</v>
      </c>
      <c r="D1480" s="183">
        <v>248</v>
      </c>
    </row>
    <row r="1481" spans="1:4" ht="15.75">
      <c r="A1481" s="184"/>
      <c r="B1481" s="181"/>
      <c r="C1481" s="183"/>
      <c r="D1481" s="183"/>
    </row>
    <row r="1482" spans="1:4" ht="15.75">
      <c r="A1482" s="182" t="s">
        <v>414</v>
      </c>
      <c r="B1482" s="182"/>
      <c r="C1482" s="183">
        <v>11860355</v>
      </c>
      <c r="D1482" s="183">
        <v>1963849</v>
      </c>
    </row>
    <row r="1483" spans="1:4" ht="15.75">
      <c r="A1483" s="184"/>
      <c r="B1483" s="181"/>
      <c r="C1483" s="183"/>
      <c r="D1483" s="183"/>
    </row>
    <row r="1484" spans="1:4" ht="31.5">
      <c r="A1484" s="182" t="s">
        <v>415</v>
      </c>
      <c r="B1484" s="182"/>
      <c r="C1484" s="183">
        <v>33077176</v>
      </c>
      <c r="D1484" s="183">
        <v>3810212</v>
      </c>
    </row>
    <row r="1485" spans="1:4" ht="15.75">
      <c r="A1485" s="184"/>
      <c r="B1485" s="181"/>
      <c r="C1485" s="183"/>
      <c r="D1485" s="183"/>
    </row>
    <row r="1486" spans="1:4" ht="21.75" customHeight="1">
      <c r="A1486" s="182" t="s">
        <v>341</v>
      </c>
      <c r="B1486" s="182"/>
      <c r="C1486" s="182"/>
      <c r="D1486" s="182"/>
    </row>
    <row r="1487" spans="1:4" ht="15.75">
      <c r="A1487" s="182" t="s">
        <v>416</v>
      </c>
      <c r="B1487" s="182"/>
      <c r="C1487" s="182"/>
      <c r="D1487" s="182"/>
    </row>
    <row r="1488" spans="1:4" ht="15.75">
      <c r="A1488" s="182" t="s">
        <v>417</v>
      </c>
      <c r="B1488" s="182"/>
      <c r="C1488" s="182"/>
      <c r="D1488" s="182"/>
    </row>
    <row r="1489" spans="1:4" ht="15.75">
      <c r="A1489" s="187" t="s">
        <v>162</v>
      </c>
      <c r="B1489" s="187"/>
      <c r="C1489" s="187"/>
      <c r="D1489" s="187"/>
    </row>
    <row r="1490" spans="1:4" ht="15.75">
      <c r="A1490" s="184" t="s">
        <v>180</v>
      </c>
      <c r="B1490" s="185" t="s">
        <v>181</v>
      </c>
      <c r="C1490" s="183">
        <v>25500</v>
      </c>
      <c r="D1490" s="183">
        <v>2441</v>
      </c>
    </row>
    <row r="1491" spans="1:4" ht="15.75">
      <c r="A1491" s="184" t="s">
        <v>182</v>
      </c>
      <c r="B1491" s="185" t="s">
        <v>183</v>
      </c>
      <c r="C1491" s="183">
        <v>2500</v>
      </c>
      <c r="D1491" s="183">
        <v>1583</v>
      </c>
    </row>
    <row r="1492" spans="1:4" ht="15.75">
      <c r="A1492" s="184" t="s">
        <v>205</v>
      </c>
      <c r="B1492" s="185" t="s">
        <v>206</v>
      </c>
      <c r="C1492" s="183">
        <v>2000</v>
      </c>
      <c r="D1492" s="183">
        <v>414</v>
      </c>
    </row>
    <row r="1493" spans="1:4" ht="15.75">
      <c r="A1493" s="184" t="s">
        <v>184</v>
      </c>
      <c r="B1493" s="185" t="s">
        <v>185</v>
      </c>
      <c r="C1493" s="183">
        <v>21000</v>
      </c>
      <c r="D1493" s="183">
        <v>444</v>
      </c>
    </row>
    <row r="1494" spans="1:4" ht="15.75">
      <c r="A1494" s="184" t="s">
        <v>258</v>
      </c>
      <c r="B1494" s="185" t="s">
        <v>259</v>
      </c>
      <c r="C1494" s="183">
        <v>250</v>
      </c>
      <c r="D1494" s="183">
        <v>208</v>
      </c>
    </row>
    <row r="1495" spans="1:4" ht="31.5">
      <c r="A1495" s="184" t="s">
        <v>262</v>
      </c>
      <c r="B1495" s="185" t="s">
        <v>263</v>
      </c>
      <c r="C1495" s="183">
        <v>250</v>
      </c>
      <c r="D1495" s="183">
        <v>208</v>
      </c>
    </row>
    <row r="1496" spans="1:4" ht="15.75">
      <c r="A1496" s="182" t="s">
        <v>188</v>
      </c>
      <c r="B1496" s="182"/>
      <c r="C1496" s="183">
        <v>25750</v>
      </c>
      <c r="D1496" s="183">
        <v>2649</v>
      </c>
    </row>
    <row r="1497" spans="1:4" ht="15.75">
      <c r="A1497" s="184"/>
      <c r="B1497" s="181"/>
      <c r="C1497" s="183"/>
      <c r="D1497" s="183"/>
    </row>
    <row r="1498" spans="1:4" ht="15.75">
      <c r="A1498" s="182" t="s">
        <v>418</v>
      </c>
      <c r="B1498" s="182"/>
      <c r="C1498" s="183">
        <v>25750</v>
      </c>
      <c r="D1498" s="183">
        <v>2649</v>
      </c>
    </row>
    <row r="1499" spans="1:4" ht="15.75">
      <c r="A1499" s="184"/>
      <c r="B1499" s="181"/>
      <c r="C1499" s="183"/>
      <c r="D1499" s="183"/>
    </row>
    <row r="1500" spans="1:4" ht="15.75">
      <c r="A1500" s="182" t="s">
        <v>419</v>
      </c>
      <c r="B1500" s="182"/>
      <c r="C1500" s="183">
        <v>25750</v>
      </c>
      <c r="D1500" s="183">
        <v>2649</v>
      </c>
    </row>
    <row r="1501" spans="1:4" ht="15.75">
      <c r="A1501" s="184"/>
      <c r="B1501" s="181"/>
      <c r="C1501" s="183"/>
      <c r="D1501" s="183"/>
    </row>
    <row r="1502" spans="1:4" ht="15.75">
      <c r="A1502" s="182" t="s">
        <v>342</v>
      </c>
      <c r="B1502" s="182"/>
      <c r="C1502" s="182"/>
      <c r="D1502" s="182"/>
    </row>
    <row r="1503" spans="1:4" ht="15.75">
      <c r="A1503" s="182" t="s">
        <v>420</v>
      </c>
      <c r="B1503" s="182"/>
      <c r="C1503" s="182"/>
      <c r="D1503" s="182"/>
    </row>
    <row r="1504" spans="1:4" ht="15.75">
      <c r="A1504" s="187" t="s">
        <v>162</v>
      </c>
      <c r="B1504" s="187"/>
      <c r="C1504" s="187"/>
      <c r="D1504" s="187"/>
    </row>
    <row r="1505" spans="1:4" ht="31.5">
      <c r="A1505" s="184" t="s">
        <v>163</v>
      </c>
      <c r="B1505" s="185" t="s">
        <v>71</v>
      </c>
      <c r="C1505" s="183">
        <v>345614</v>
      </c>
      <c r="D1505" s="183">
        <v>78522</v>
      </c>
    </row>
    <row r="1506" spans="1:4" ht="31.5">
      <c r="A1506" s="184" t="s">
        <v>164</v>
      </c>
      <c r="B1506" s="185" t="s">
        <v>165</v>
      </c>
      <c r="C1506" s="183">
        <v>345614</v>
      </c>
      <c r="D1506" s="183">
        <v>78522</v>
      </c>
    </row>
    <row r="1507" spans="1:4" ht="15.75">
      <c r="A1507" s="184" t="s">
        <v>168</v>
      </c>
      <c r="B1507" s="185" t="s">
        <v>169</v>
      </c>
      <c r="C1507" s="183">
        <v>33159</v>
      </c>
      <c r="D1507" s="183">
        <v>6500</v>
      </c>
    </row>
    <row r="1508" spans="1:4" ht="15.75">
      <c r="A1508" s="184" t="s">
        <v>203</v>
      </c>
      <c r="B1508" s="185" t="s">
        <v>204</v>
      </c>
      <c r="C1508" s="183">
        <v>20450</v>
      </c>
      <c r="D1508" s="183">
        <v>4900</v>
      </c>
    </row>
    <row r="1509" spans="1:4" ht="31.5">
      <c r="A1509" s="184" t="s">
        <v>191</v>
      </c>
      <c r="B1509" s="185" t="s">
        <v>192</v>
      </c>
      <c r="C1509" s="183">
        <v>6788</v>
      </c>
      <c r="D1509" s="183">
        <v>1373</v>
      </c>
    </row>
    <row r="1510" spans="1:4" ht="15.75">
      <c r="A1510" s="184" t="s">
        <v>193</v>
      </c>
      <c r="B1510" s="185" t="s">
        <v>194</v>
      </c>
      <c r="C1510" s="183">
        <v>5921</v>
      </c>
      <c r="D1510" s="183">
        <v>0</v>
      </c>
    </row>
    <row r="1511" spans="1:4" ht="15.75">
      <c r="A1511" s="184" t="s">
        <v>195</v>
      </c>
      <c r="B1511" s="185" t="s">
        <v>196</v>
      </c>
      <c r="C1511" s="183">
        <v>0</v>
      </c>
      <c r="D1511" s="183">
        <v>227</v>
      </c>
    </row>
    <row r="1512" spans="1:4" ht="15.75">
      <c r="A1512" s="184" t="s">
        <v>172</v>
      </c>
      <c r="B1512" s="185" t="s">
        <v>173</v>
      </c>
      <c r="C1512" s="183">
        <v>67239</v>
      </c>
      <c r="D1512" s="183">
        <v>15182</v>
      </c>
    </row>
    <row r="1513" spans="1:4" ht="31.5">
      <c r="A1513" s="184" t="s">
        <v>174</v>
      </c>
      <c r="B1513" s="185" t="s">
        <v>175</v>
      </c>
      <c r="C1513" s="183">
        <v>43886</v>
      </c>
      <c r="D1513" s="183">
        <v>9351</v>
      </c>
    </row>
    <row r="1514" spans="1:4" ht="15.75">
      <c r="A1514" s="184" t="s">
        <v>176</v>
      </c>
      <c r="B1514" s="185" t="s">
        <v>177</v>
      </c>
      <c r="C1514" s="183">
        <v>16786</v>
      </c>
      <c r="D1514" s="183">
        <v>3832</v>
      </c>
    </row>
    <row r="1515" spans="1:4" ht="15.75">
      <c r="A1515" s="184" t="s">
        <v>178</v>
      </c>
      <c r="B1515" s="185" t="s">
        <v>179</v>
      </c>
      <c r="C1515" s="183">
        <v>6567</v>
      </c>
      <c r="D1515" s="183">
        <v>1999</v>
      </c>
    </row>
    <row r="1516" spans="1:4" ht="15.75">
      <c r="A1516" s="184" t="s">
        <v>180</v>
      </c>
      <c r="B1516" s="185" t="s">
        <v>181</v>
      </c>
      <c r="C1516" s="183">
        <v>920477</v>
      </c>
      <c r="D1516" s="183">
        <v>75624</v>
      </c>
    </row>
    <row r="1517" spans="1:4" ht="15.75">
      <c r="A1517" s="184" t="s">
        <v>223</v>
      </c>
      <c r="B1517" s="185" t="s">
        <v>224</v>
      </c>
      <c r="C1517" s="183">
        <v>0</v>
      </c>
      <c r="D1517" s="183">
        <v>500</v>
      </c>
    </row>
    <row r="1518" spans="1:4" ht="15.75">
      <c r="A1518" s="184" t="s">
        <v>250</v>
      </c>
      <c r="B1518" s="185" t="s">
        <v>251</v>
      </c>
      <c r="C1518" s="183">
        <v>200</v>
      </c>
      <c r="D1518" s="183">
        <v>0</v>
      </c>
    </row>
    <row r="1519" spans="1:4" ht="15.75">
      <c r="A1519" s="184" t="s">
        <v>225</v>
      </c>
      <c r="B1519" s="185" t="s">
        <v>226</v>
      </c>
      <c r="C1519" s="183">
        <v>5610</v>
      </c>
      <c r="D1519" s="183">
        <v>0</v>
      </c>
    </row>
    <row r="1520" spans="1:4" ht="15.75">
      <c r="A1520" s="184" t="s">
        <v>182</v>
      </c>
      <c r="B1520" s="185" t="s">
        <v>183</v>
      </c>
      <c r="C1520" s="183">
        <v>62620</v>
      </c>
      <c r="D1520" s="183">
        <v>2084</v>
      </c>
    </row>
    <row r="1521" spans="1:4" ht="15.75">
      <c r="A1521" s="184" t="s">
        <v>205</v>
      </c>
      <c r="B1521" s="185" t="s">
        <v>206</v>
      </c>
      <c r="C1521" s="183">
        <v>349275</v>
      </c>
      <c r="D1521" s="183">
        <v>66380</v>
      </c>
    </row>
    <row r="1522" spans="1:4" ht="15.75">
      <c r="A1522" s="184" t="s">
        <v>184</v>
      </c>
      <c r="B1522" s="185" t="s">
        <v>185</v>
      </c>
      <c r="C1522" s="183">
        <v>128258</v>
      </c>
      <c r="D1522" s="183">
        <v>2902</v>
      </c>
    </row>
    <row r="1523" spans="1:4" ht="15.75">
      <c r="A1523" s="184" t="s">
        <v>207</v>
      </c>
      <c r="B1523" s="185" t="s">
        <v>208</v>
      </c>
      <c r="C1523" s="183">
        <v>13514</v>
      </c>
      <c r="D1523" s="183">
        <v>0</v>
      </c>
    </row>
    <row r="1524" spans="1:4" ht="15.75">
      <c r="A1524" s="184" t="s">
        <v>233</v>
      </c>
      <c r="B1524" s="185" t="s">
        <v>234</v>
      </c>
      <c r="C1524" s="183">
        <v>15000</v>
      </c>
      <c r="D1524" s="183">
        <v>2135</v>
      </c>
    </row>
    <row r="1525" spans="1:4" ht="31.5">
      <c r="A1525" s="184" t="s">
        <v>256</v>
      </c>
      <c r="B1525" s="185" t="s">
        <v>257</v>
      </c>
      <c r="C1525" s="183">
        <v>1000</v>
      </c>
      <c r="D1525" s="183">
        <v>1623</v>
      </c>
    </row>
    <row r="1526" spans="1:4" ht="18" customHeight="1">
      <c r="A1526" s="184" t="s">
        <v>209</v>
      </c>
      <c r="B1526" s="185" t="s">
        <v>210</v>
      </c>
      <c r="C1526" s="183">
        <v>345000</v>
      </c>
      <c r="D1526" s="183">
        <v>0</v>
      </c>
    </row>
    <row r="1527" spans="1:4" ht="15.75">
      <c r="A1527" s="184" t="s">
        <v>258</v>
      </c>
      <c r="B1527" s="185" t="s">
        <v>259</v>
      </c>
      <c r="C1527" s="183">
        <v>5200</v>
      </c>
      <c r="D1527" s="183">
        <v>0</v>
      </c>
    </row>
    <row r="1528" spans="1:4" ht="31.5">
      <c r="A1528" s="184" t="s">
        <v>262</v>
      </c>
      <c r="B1528" s="185" t="s">
        <v>263</v>
      </c>
      <c r="C1528" s="183">
        <v>5200</v>
      </c>
      <c r="D1528" s="183">
        <v>0</v>
      </c>
    </row>
    <row r="1529" spans="1:4" ht="15.75">
      <c r="A1529" s="182" t="s">
        <v>188</v>
      </c>
      <c r="B1529" s="182"/>
      <c r="C1529" s="183">
        <v>1371689</v>
      </c>
      <c r="D1529" s="183">
        <v>175828</v>
      </c>
    </row>
    <row r="1530" spans="1:4" ht="15.75">
      <c r="A1530" s="187" t="s">
        <v>269</v>
      </c>
      <c r="B1530" s="187"/>
      <c r="C1530" s="187"/>
      <c r="D1530" s="187"/>
    </row>
    <row r="1531" spans="1:4" ht="31.5">
      <c r="A1531" s="184" t="s">
        <v>348</v>
      </c>
      <c r="B1531" s="185" t="s">
        <v>28</v>
      </c>
      <c r="C1531" s="183">
        <v>202000</v>
      </c>
      <c r="D1531" s="183">
        <v>0</v>
      </c>
    </row>
    <row r="1532" spans="1:4" ht="15.75">
      <c r="A1532" s="182" t="s">
        <v>274</v>
      </c>
      <c r="B1532" s="182"/>
      <c r="C1532" s="183">
        <v>202000</v>
      </c>
      <c r="D1532" s="183">
        <v>0</v>
      </c>
    </row>
    <row r="1533" spans="1:4" ht="15.75">
      <c r="A1533" s="187" t="s">
        <v>211</v>
      </c>
      <c r="B1533" s="187"/>
      <c r="C1533" s="187"/>
      <c r="D1533" s="187"/>
    </row>
    <row r="1534" spans="1:4" ht="15.75">
      <c r="A1534" s="184" t="s">
        <v>212</v>
      </c>
      <c r="B1534" s="185" t="s">
        <v>213</v>
      </c>
      <c r="C1534" s="183">
        <v>181000</v>
      </c>
      <c r="D1534" s="183">
        <v>0</v>
      </c>
    </row>
    <row r="1535" spans="1:4" ht="15.75">
      <c r="A1535" s="184" t="s">
        <v>214</v>
      </c>
      <c r="B1535" s="185" t="s">
        <v>215</v>
      </c>
      <c r="C1535" s="183">
        <v>180000</v>
      </c>
      <c r="D1535" s="183">
        <v>0</v>
      </c>
    </row>
    <row r="1536" spans="1:4" ht="15.75">
      <c r="A1536" s="184" t="s">
        <v>216</v>
      </c>
      <c r="B1536" s="185" t="s">
        <v>217</v>
      </c>
      <c r="C1536" s="183">
        <v>3000</v>
      </c>
      <c r="D1536" s="183">
        <v>0</v>
      </c>
    </row>
    <row r="1537" spans="1:4" ht="15.75">
      <c r="A1537" s="184" t="s">
        <v>229</v>
      </c>
      <c r="B1537" s="185" t="s">
        <v>230</v>
      </c>
      <c r="C1537" s="183">
        <v>177000</v>
      </c>
      <c r="D1537" s="183">
        <v>0</v>
      </c>
    </row>
    <row r="1538" spans="1:4" ht="15.75">
      <c r="A1538" s="182" t="s">
        <v>218</v>
      </c>
      <c r="B1538" s="182"/>
      <c r="C1538" s="183">
        <v>361000</v>
      </c>
      <c r="D1538" s="183">
        <v>0</v>
      </c>
    </row>
    <row r="1539" spans="1:4" ht="15.75">
      <c r="A1539" s="182" t="s">
        <v>421</v>
      </c>
      <c r="B1539" s="182"/>
      <c r="C1539" s="183">
        <v>1934689</v>
      </c>
      <c r="D1539" s="183">
        <v>175828</v>
      </c>
    </row>
    <row r="1540" spans="1:4" ht="15.75">
      <c r="A1540" s="184"/>
      <c r="B1540" s="181"/>
      <c r="C1540" s="183"/>
      <c r="D1540" s="183"/>
    </row>
    <row r="1541" spans="1:4" ht="15.75">
      <c r="A1541" s="182" t="s">
        <v>345</v>
      </c>
      <c r="B1541" s="182"/>
      <c r="C1541" s="183">
        <v>1934689</v>
      </c>
      <c r="D1541" s="183">
        <v>175828</v>
      </c>
    </row>
    <row r="1542" spans="1:4" ht="15.75">
      <c r="A1542" s="184"/>
      <c r="B1542" s="181"/>
      <c r="C1542" s="183"/>
      <c r="D1542" s="183"/>
    </row>
    <row r="1543" spans="1:4" ht="15.75">
      <c r="A1543" s="182" t="s">
        <v>346</v>
      </c>
      <c r="B1543" s="182"/>
      <c r="C1543" s="182"/>
      <c r="D1543" s="182"/>
    </row>
    <row r="1544" spans="1:4" ht="15.75">
      <c r="A1544" s="182" t="s">
        <v>422</v>
      </c>
      <c r="B1544" s="182"/>
      <c r="C1544" s="182"/>
      <c r="D1544" s="182"/>
    </row>
    <row r="1545" spans="1:4" ht="15.75">
      <c r="A1545" s="187" t="s">
        <v>162</v>
      </c>
      <c r="B1545" s="187"/>
      <c r="C1545" s="187"/>
      <c r="D1545" s="187"/>
    </row>
    <row r="1546" spans="1:4" ht="15.75">
      <c r="A1546" s="184" t="s">
        <v>180</v>
      </c>
      <c r="B1546" s="185" t="s">
        <v>181</v>
      </c>
      <c r="C1546" s="183">
        <v>71544</v>
      </c>
      <c r="D1546" s="183">
        <v>4622</v>
      </c>
    </row>
    <row r="1547" spans="1:4" ht="15.75">
      <c r="A1547" s="184" t="s">
        <v>182</v>
      </c>
      <c r="B1547" s="185" t="s">
        <v>183</v>
      </c>
      <c r="C1547" s="183">
        <v>500</v>
      </c>
      <c r="D1547" s="183">
        <v>60</v>
      </c>
    </row>
    <row r="1548" spans="1:4" ht="15.75">
      <c r="A1548" s="184" t="s">
        <v>205</v>
      </c>
      <c r="B1548" s="185" t="s">
        <v>206</v>
      </c>
      <c r="C1548" s="183">
        <v>29456</v>
      </c>
      <c r="D1548" s="183">
        <v>4562</v>
      </c>
    </row>
    <row r="1549" spans="1:4" ht="15.75">
      <c r="A1549" s="184" t="s">
        <v>184</v>
      </c>
      <c r="B1549" s="185" t="s">
        <v>185</v>
      </c>
      <c r="C1549" s="183">
        <v>41588</v>
      </c>
      <c r="D1549" s="183">
        <v>0</v>
      </c>
    </row>
    <row r="1550" spans="1:4" ht="15.75">
      <c r="A1550" s="182" t="s">
        <v>188</v>
      </c>
      <c r="B1550" s="182"/>
      <c r="C1550" s="183">
        <v>71544</v>
      </c>
      <c r="D1550" s="183">
        <v>4622</v>
      </c>
    </row>
    <row r="1551" spans="1:4" ht="15.75">
      <c r="A1551" s="184"/>
      <c r="B1551" s="181"/>
      <c r="C1551" s="183"/>
      <c r="D1551" s="183"/>
    </row>
    <row r="1552" spans="1:4" ht="15.75">
      <c r="A1552" s="182" t="s">
        <v>423</v>
      </c>
      <c r="B1552" s="182"/>
      <c r="C1552" s="183">
        <v>71544</v>
      </c>
      <c r="D1552" s="183">
        <v>4622</v>
      </c>
    </row>
    <row r="1553" spans="1:4" ht="15.75">
      <c r="A1553" s="184"/>
      <c r="B1553" s="181"/>
      <c r="C1553" s="183"/>
      <c r="D1553" s="183"/>
    </row>
    <row r="1554" spans="1:4" ht="15.75">
      <c r="A1554" s="182" t="s">
        <v>424</v>
      </c>
      <c r="B1554" s="182"/>
      <c r="C1554" s="182"/>
      <c r="D1554" s="182"/>
    </row>
    <row r="1555" spans="1:4" ht="15.75">
      <c r="A1555" s="187" t="s">
        <v>162</v>
      </c>
      <c r="B1555" s="187"/>
      <c r="C1555" s="187"/>
      <c r="D1555" s="187"/>
    </row>
    <row r="1556" spans="1:4" ht="31.5">
      <c r="A1556" s="184" t="s">
        <v>163</v>
      </c>
      <c r="B1556" s="185" t="s">
        <v>71</v>
      </c>
      <c r="C1556" s="183">
        <v>290130</v>
      </c>
      <c r="D1556" s="183">
        <v>69107</v>
      </c>
    </row>
    <row r="1557" spans="1:4" ht="31.5">
      <c r="A1557" s="184" t="s">
        <v>164</v>
      </c>
      <c r="B1557" s="185" t="s">
        <v>165</v>
      </c>
      <c r="C1557" s="183">
        <v>290130</v>
      </c>
      <c r="D1557" s="183">
        <v>69107</v>
      </c>
    </row>
    <row r="1558" spans="1:4" ht="15.75">
      <c r="A1558" s="184" t="s">
        <v>168</v>
      </c>
      <c r="B1558" s="185" t="s">
        <v>169</v>
      </c>
      <c r="C1558" s="183">
        <v>7211</v>
      </c>
      <c r="D1558" s="183">
        <v>862</v>
      </c>
    </row>
    <row r="1559" spans="1:4" ht="31.5">
      <c r="A1559" s="184" t="s">
        <v>191</v>
      </c>
      <c r="B1559" s="185" t="s">
        <v>192</v>
      </c>
      <c r="C1559" s="183">
        <v>7211</v>
      </c>
      <c r="D1559" s="183">
        <v>862</v>
      </c>
    </row>
    <row r="1560" spans="1:4" ht="15.75">
      <c r="A1560" s="184" t="s">
        <v>195</v>
      </c>
      <c r="B1560" s="185" t="s">
        <v>196</v>
      </c>
      <c r="C1560" s="183">
        <v>0</v>
      </c>
      <c r="D1560" s="183">
        <v>0</v>
      </c>
    </row>
    <row r="1561" spans="1:4" ht="15.75">
      <c r="A1561" s="184" t="s">
        <v>172</v>
      </c>
      <c r="B1561" s="185" t="s">
        <v>173</v>
      </c>
      <c r="C1561" s="183">
        <v>87093</v>
      </c>
      <c r="D1561" s="183">
        <v>15848</v>
      </c>
    </row>
    <row r="1562" spans="1:4" ht="31.5">
      <c r="A1562" s="184" t="s">
        <v>174</v>
      </c>
      <c r="B1562" s="185" t="s">
        <v>175</v>
      </c>
      <c r="C1562" s="183">
        <v>56749</v>
      </c>
      <c r="D1562" s="183">
        <v>7493</v>
      </c>
    </row>
    <row r="1563" spans="1:4" ht="15.75">
      <c r="A1563" s="184" t="s">
        <v>176</v>
      </c>
      <c r="B1563" s="185" t="s">
        <v>177</v>
      </c>
      <c r="C1563" s="183">
        <v>14344</v>
      </c>
      <c r="D1563" s="183">
        <v>3365</v>
      </c>
    </row>
    <row r="1564" spans="1:4" ht="15.75">
      <c r="A1564" s="184" t="s">
        <v>178</v>
      </c>
      <c r="B1564" s="185" t="s">
        <v>179</v>
      </c>
      <c r="C1564" s="183">
        <v>16000</v>
      </c>
      <c r="D1564" s="183">
        <v>4990</v>
      </c>
    </row>
    <row r="1565" spans="1:4" ht="15.75">
      <c r="A1565" s="184" t="s">
        <v>180</v>
      </c>
      <c r="B1565" s="185" t="s">
        <v>181</v>
      </c>
      <c r="C1565" s="183">
        <v>1071</v>
      </c>
      <c r="D1565" s="183">
        <v>103</v>
      </c>
    </row>
    <row r="1566" spans="1:4" ht="15.75">
      <c r="A1566" s="184" t="s">
        <v>182</v>
      </c>
      <c r="B1566" s="185" t="s">
        <v>183</v>
      </c>
      <c r="C1566" s="183">
        <v>621</v>
      </c>
      <c r="D1566" s="183">
        <v>103</v>
      </c>
    </row>
    <row r="1567" spans="1:4" ht="15.75">
      <c r="A1567" s="184" t="s">
        <v>184</v>
      </c>
      <c r="B1567" s="185" t="s">
        <v>185</v>
      </c>
      <c r="C1567" s="183">
        <v>0</v>
      </c>
      <c r="D1567" s="183">
        <v>0</v>
      </c>
    </row>
    <row r="1568" spans="1:4" ht="15.75">
      <c r="A1568" s="184" t="s">
        <v>233</v>
      </c>
      <c r="B1568" s="185" t="s">
        <v>234</v>
      </c>
      <c r="C1568" s="183">
        <v>450</v>
      </c>
      <c r="D1568" s="183">
        <v>0</v>
      </c>
    </row>
    <row r="1569" spans="1:4" ht="15.75">
      <c r="A1569" s="182" t="s">
        <v>188</v>
      </c>
      <c r="B1569" s="182"/>
      <c r="C1569" s="183">
        <v>385505</v>
      </c>
      <c r="D1569" s="183">
        <v>85920</v>
      </c>
    </row>
    <row r="1570" spans="1:4" ht="15.75">
      <c r="A1570" s="182" t="s">
        <v>425</v>
      </c>
      <c r="B1570" s="182"/>
      <c r="C1570" s="183">
        <v>385505</v>
      </c>
      <c r="D1570" s="183">
        <v>85920</v>
      </c>
    </row>
    <row r="1571" spans="1:4" ht="15.75">
      <c r="A1571" s="184"/>
      <c r="B1571" s="181"/>
      <c r="C1571" s="183"/>
      <c r="D1571" s="183"/>
    </row>
    <row r="1572" spans="1:4" ht="31.5">
      <c r="A1572" s="182" t="s">
        <v>350</v>
      </c>
      <c r="B1572" s="182"/>
      <c r="C1572" s="182"/>
      <c r="D1572" s="182"/>
    </row>
    <row r="1573" spans="1:4" ht="15.75">
      <c r="A1573" s="187" t="s">
        <v>162</v>
      </c>
      <c r="B1573" s="187"/>
      <c r="C1573" s="187"/>
      <c r="D1573" s="187"/>
    </row>
    <row r="1574" spans="1:4" ht="15.75">
      <c r="A1574" s="184" t="s">
        <v>180</v>
      </c>
      <c r="B1574" s="185" t="s">
        <v>181</v>
      </c>
      <c r="C1574" s="183">
        <v>0</v>
      </c>
      <c r="D1574" s="183">
        <v>0</v>
      </c>
    </row>
    <row r="1575" spans="1:4" ht="15.75">
      <c r="A1575" s="184" t="s">
        <v>184</v>
      </c>
      <c r="B1575" s="185" t="s">
        <v>185</v>
      </c>
      <c r="C1575" s="183">
        <v>0</v>
      </c>
      <c r="D1575" s="183">
        <v>0</v>
      </c>
    </row>
    <row r="1576" spans="1:4" ht="15.75">
      <c r="A1576" s="182" t="s">
        <v>188</v>
      </c>
      <c r="B1576" s="182"/>
      <c r="C1576" s="183">
        <v>0</v>
      </c>
      <c r="D1576" s="183">
        <v>0</v>
      </c>
    </row>
    <row r="1577" spans="1:4" ht="15.75">
      <c r="A1577" s="184"/>
      <c r="B1577" s="181"/>
      <c r="C1577" s="183"/>
      <c r="D1577" s="183"/>
    </row>
    <row r="1578" spans="1:4" ht="31.5">
      <c r="A1578" s="182" t="s">
        <v>351</v>
      </c>
      <c r="B1578" s="182"/>
      <c r="C1578" s="183">
        <v>0</v>
      </c>
      <c r="D1578" s="183">
        <v>0</v>
      </c>
    </row>
    <row r="1579" spans="1:4" ht="15.75">
      <c r="A1579" s="182" t="s">
        <v>426</v>
      </c>
      <c r="B1579" s="182"/>
      <c r="C1579" s="182"/>
      <c r="D1579" s="182"/>
    </row>
    <row r="1580" spans="1:4" ht="15.75">
      <c r="A1580" s="187" t="s">
        <v>162</v>
      </c>
      <c r="B1580" s="187"/>
      <c r="C1580" s="187"/>
      <c r="D1580" s="187"/>
    </row>
    <row r="1581" spans="1:4" ht="31.5">
      <c r="A1581" s="184" t="s">
        <v>163</v>
      </c>
      <c r="B1581" s="185" t="s">
        <v>71</v>
      </c>
      <c r="C1581" s="183">
        <v>205008</v>
      </c>
      <c r="D1581" s="183">
        <v>45325</v>
      </c>
    </row>
    <row r="1582" spans="1:4" ht="31.5">
      <c r="A1582" s="184" t="s">
        <v>164</v>
      </c>
      <c r="B1582" s="185" t="s">
        <v>165</v>
      </c>
      <c r="C1582" s="183">
        <v>205008</v>
      </c>
      <c r="D1582" s="183">
        <v>45325</v>
      </c>
    </row>
    <row r="1583" spans="1:4" ht="15.75">
      <c r="A1583" s="184" t="s">
        <v>168</v>
      </c>
      <c r="B1583" s="185" t="s">
        <v>169</v>
      </c>
      <c r="C1583" s="183">
        <v>19768</v>
      </c>
      <c r="D1583" s="183">
        <v>1949</v>
      </c>
    </row>
    <row r="1584" spans="1:4" ht="15.75">
      <c r="A1584" s="184" t="s">
        <v>203</v>
      </c>
      <c r="B1584" s="185" t="s">
        <v>204</v>
      </c>
      <c r="C1584" s="183">
        <v>5000</v>
      </c>
      <c r="D1584" s="183">
        <v>1000</v>
      </c>
    </row>
    <row r="1585" spans="1:4" ht="31.5">
      <c r="A1585" s="184" t="s">
        <v>191</v>
      </c>
      <c r="B1585" s="185" t="s">
        <v>192</v>
      </c>
      <c r="C1585" s="183">
        <v>5040</v>
      </c>
      <c r="D1585" s="183">
        <v>359</v>
      </c>
    </row>
    <row r="1586" spans="1:4" ht="15.75">
      <c r="A1586" s="184" t="s">
        <v>193</v>
      </c>
      <c r="B1586" s="185" t="s">
        <v>194</v>
      </c>
      <c r="C1586" s="183">
        <v>9728</v>
      </c>
      <c r="D1586" s="183">
        <v>0</v>
      </c>
    </row>
    <row r="1587" spans="1:4" ht="15.75">
      <c r="A1587" s="184" t="s">
        <v>195</v>
      </c>
      <c r="B1587" s="185" t="s">
        <v>196</v>
      </c>
      <c r="C1587" s="183">
        <v>0</v>
      </c>
      <c r="D1587" s="183">
        <v>590</v>
      </c>
    </row>
    <row r="1588" spans="1:4" ht="15.75">
      <c r="A1588" s="184" t="s">
        <v>172</v>
      </c>
      <c r="B1588" s="185" t="s">
        <v>173</v>
      </c>
      <c r="C1588" s="183">
        <v>45360</v>
      </c>
      <c r="D1588" s="183">
        <v>8957</v>
      </c>
    </row>
    <row r="1589" spans="1:4" ht="31.5">
      <c r="A1589" s="184" t="s">
        <v>174</v>
      </c>
      <c r="B1589" s="185" t="s">
        <v>175</v>
      </c>
      <c r="C1589" s="183">
        <v>29172</v>
      </c>
      <c r="D1589" s="183">
        <v>5300</v>
      </c>
    </row>
    <row r="1590" spans="1:4" ht="15.75">
      <c r="A1590" s="184" t="s">
        <v>176</v>
      </c>
      <c r="B1590" s="185" t="s">
        <v>177</v>
      </c>
      <c r="C1590" s="183">
        <v>10224</v>
      </c>
      <c r="D1590" s="183">
        <v>2356</v>
      </c>
    </row>
    <row r="1591" spans="1:4" ht="15.75">
      <c r="A1591" s="184" t="s">
        <v>178</v>
      </c>
      <c r="B1591" s="185" t="s">
        <v>179</v>
      </c>
      <c r="C1591" s="183">
        <v>5964</v>
      </c>
      <c r="D1591" s="183">
        <v>1301</v>
      </c>
    </row>
    <row r="1592" spans="1:4" ht="15.75">
      <c r="A1592" s="184" t="s">
        <v>180</v>
      </c>
      <c r="B1592" s="185" t="s">
        <v>181</v>
      </c>
      <c r="C1592" s="183">
        <v>138647</v>
      </c>
      <c r="D1592" s="183">
        <v>11678</v>
      </c>
    </row>
    <row r="1593" spans="1:4" ht="15.75">
      <c r="A1593" s="184" t="s">
        <v>225</v>
      </c>
      <c r="B1593" s="185" t="s">
        <v>226</v>
      </c>
      <c r="C1593" s="183">
        <v>2960</v>
      </c>
      <c r="D1593" s="183">
        <v>0</v>
      </c>
    </row>
    <row r="1594" spans="1:4" ht="15.75">
      <c r="A1594" s="184" t="s">
        <v>182</v>
      </c>
      <c r="B1594" s="185" t="s">
        <v>183</v>
      </c>
      <c r="C1594" s="183">
        <v>6629</v>
      </c>
      <c r="D1594" s="183">
        <v>511</v>
      </c>
    </row>
    <row r="1595" spans="1:4" ht="15.75">
      <c r="A1595" s="184" t="s">
        <v>205</v>
      </c>
      <c r="B1595" s="185" t="s">
        <v>206</v>
      </c>
      <c r="C1595" s="183">
        <v>24228</v>
      </c>
      <c r="D1595" s="183">
        <v>6506</v>
      </c>
    </row>
    <row r="1596" spans="1:4" ht="15.75">
      <c r="A1596" s="184" t="s">
        <v>184</v>
      </c>
      <c r="B1596" s="185" t="s">
        <v>185</v>
      </c>
      <c r="C1596" s="183">
        <v>102830</v>
      </c>
      <c r="D1596" s="183">
        <v>4279</v>
      </c>
    </row>
    <row r="1597" spans="1:4" ht="15.75">
      <c r="A1597" s="184" t="s">
        <v>186</v>
      </c>
      <c r="B1597" s="185" t="s">
        <v>187</v>
      </c>
      <c r="C1597" s="183">
        <v>1000</v>
      </c>
      <c r="D1597" s="183">
        <v>0</v>
      </c>
    </row>
    <row r="1598" spans="1:4" ht="15.75">
      <c r="A1598" s="184" t="s">
        <v>233</v>
      </c>
      <c r="B1598" s="185" t="s">
        <v>234</v>
      </c>
      <c r="C1598" s="183">
        <v>1000</v>
      </c>
      <c r="D1598" s="183">
        <v>382</v>
      </c>
    </row>
    <row r="1599" spans="1:4" ht="15.75">
      <c r="A1599" s="184" t="s">
        <v>258</v>
      </c>
      <c r="B1599" s="185" t="s">
        <v>259</v>
      </c>
      <c r="C1599" s="183">
        <v>3526</v>
      </c>
      <c r="D1599" s="183">
        <v>2374</v>
      </c>
    </row>
    <row r="1600" spans="1:4" ht="31.5">
      <c r="A1600" s="184" t="s">
        <v>260</v>
      </c>
      <c r="B1600" s="185" t="s">
        <v>261</v>
      </c>
      <c r="C1600" s="183">
        <v>2385</v>
      </c>
      <c r="D1600" s="183">
        <v>2374</v>
      </c>
    </row>
    <row r="1601" spans="1:4" ht="31.5">
      <c r="A1601" s="184" t="s">
        <v>262</v>
      </c>
      <c r="B1601" s="185" t="s">
        <v>263</v>
      </c>
      <c r="C1601" s="183">
        <v>1141</v>
      </c>
      <c r="D1601" s="183">
        <v>0</v>
      </c>
    </row>
    <row r="1602" spans="1:4" ht="15.75">
      <c r="A1602" s="182" t="s">
        <v>188</v>
      </c>
      <c r="B1602" s="182"/>
      <c r="C1602" s="183">
        <v>412309</v>
      </c>
      <c r="D1602" s="183">
        <v>70283</v>
      </c>
    </row>
    <row r="1603" spans="1:4" ht="15.75">
      <c r="A1603" s="184"/>
      <c r="B1603" s="181"/>
      <c r="C1603" s="183"/>
      <c r="D1603" s="183"/>
    </row>
    <row r="1604" spans="1:4" ht="15.75">
      <c r="A1604" s="182" t="s">
        <v>427</v>
      </c>
      <c r="B1604" s="182"/>
      <c r="C1604" s="183">
        <v>412309</v>
      </c>
      <c r="D1604" s="183">
        <v>70283</v>
      </c>
    </row>
    <row r="1605" spans="1:4" ht="15.75">
      <c r="A1605" s="184"/>
      <c r="B1605" s="181"/>
      <c r="C1605" s="183"/>
      <c r="D1605" s="183"/>
    </row>
    <row r="1606" spans="1:4" ht="15.75">
      <c r="A1606" s="182" t="s">
        <v>428</v>
      </c>
      <c r="B1606" s="182"/>
      <c r="C1606" s="182"/>
      <c r="D1606" s="182"/>
    </row>
    <row r="1607" spans="1:4" ht="15.75">
      <c r="A1607" s="187" t="s">
        <v>162</v>
      </c>
      <c r="B1607" s="187"/>
      <c r="C1607" s="187"/>
      <c r="D1607" s="187"/>
    </row>
    <row r="1608" spans="1:4" ht="15.75">
      <c r="A1608" s="184" t="s">
        <v>265</v>
      </c>
      <c r="B1608" s="185" t="s">
        <v>266</v>
      </c>
      <c r="C1608" s="183">
        <v>24000</v>
      </c>
      <c r="D1608" s="183">
        <v>1440</v>
      </c>
    </row>
    <row r="1609" spans="1:4" ht="15.75">
      <c r="A1609" s="184" t="s">
        <v>384</v>
      </c>
      <c r="B1609" s="185" t="s">
        <v>385</v>
      </c>
      <c r="C1609" s="183">
        <v>24000</v>
      </c>
      <c r="D1609" s="183">
        <v>1440</v>
      </c>
    </row>
    <row r="1610" spans="1:4" ht="15.75">
      <c r="A1610" s="182" t="s">
        <v>188</v>
      </c>
      <c r="B1610" s="182"/>
      <c r="C1610" s="183">
        <v>24000</v>
      </c>
      <c r="D1610" s="183">
        <v>1440</v>
      </c>
    </row>
    <row r="1611" spans="1:4" ht="15.75">
      <c r="A1611" s="184"/>
      <c r="B1611" s="181"/>
      <c r="C1611" s="183"/>
      <c r="D1611" s="183"/>
    </row>
    <row r="1612" spans="1:4" ht="15.75">
      <c r="A1612" s="182" t="s">
        <v>429</v>
      </c>
      <c r="B1612" s="182"/>
      <c r="C1612" s="183">
        <v>24000</v>
      </c>
      <c r="D1612" s="183">
        <v>1440</v>
      </c>
    </row>
    <row r="1613" spans="1:4" ht="15.75">
      <c r="A1613" s="184"/>
      <c r="B1613" s="181"/>
      <c r="C1613" s="183"/>
      <c r="D1613" s="183"/>
    </row>
    <row r="1614" spans="1:4" ht="15.75">
      <c r="A1614" s="182" t="s">
        <v>354</v>
      </c>
      <c r="B1614" s="182"/>
      <c r="C1614" s="182"/>
      <c r="D1614" s="182"/>
    </row>
    <row r="1615" spans="1:4" ht="15.75">
      <c r="A1615" s="187" t="s">
        <v>162</v>
      </c>
      <c r="B1615" s="187"/>
      <c r="C1615" s="187"/>
      <c r="D1615" s="187"/>
    </row>
    <row r="1616" spans="1:4" ht="31.5">
      <c r="A1616" s="184" t="s">
        <v>163</v>
      </c>
      <c r="B1616" s="185" t="s">
        <v>71</v>
      </c>
      <c r="C1616" s="183">
        <v>442830</v>
      </c>
      <c r="D1616" s="183">
        <v>100681</v>
      </c>
    </row>
    <row r="1617" spans="1:4" ht="31.5">
      <c r="A1617" s="184" t="s">
        <v>164</v>
      </c>
      <c r="B1617" s="185" t="s">
        <v>165</v>
      </c>
      <c r="C1617" s="183">
        <v>442830</v>
      </c>
      <c r="D1617" s="183">
        <v>100681</v>
      </c>
    </row>
    <row r="1618" spans="1:4" ht="15.75">
      <c r="A1618" s="184" t="s">
        <v>168</v>
      </c>
      <c r="B1618" s="185" t="s">
        <v>169</v>
      </c>
      <c r="C1618" s="183">
        <v>96244</v>
      </c>
      <c r="D1618" s="183">
        <v>5633</v>
      </c>
    </row>
    <row r="1619" spans="1:4" ht="15.75">
      <c r="A1619" s="184" t="s">
        <v>203</v>
      </c>
      <c r="B1619" s="185" t="s">
        <v>204</v>
      </c>
      <c r="C1619" s="183">
        <v>56500</v>
      </c>
      <c r="D1619" s="183">
        <v>3843</v>
      </c>
    </row>
    <row r="1620" spans="1:4" ht="31.5">
      <c r="A1620" s="184" t="s">
        <v>191</v>
      </c>
      <c r="B1620" s="185" t="s">
        <v>192</v>
      </c>
      <c r="C1620" s="183">
        <v>16244</v>
      </c>
      <c r="D1620" s="183">
        <v>1660</v>
      </c>
    </row>
    <row r="1621" spans="1:4" ht="15.75">
      <c r="A1621" s="184" t="s">
        <v>193</v>
      </c>
      <c r="B1621" s="185" t="s">
        <v>194</v>
      </c>
      <c r="C1621" s="183">
        <v>23500</v>
      </c>
      <c r="D1621" s="183">
        <v>0</v>
      </c>
    </row>
    <row r="1622" spans="1:4" ht="15.75">
      <c r="A1622" s="184" t="s">
        <v>195</v>
      </c>
      <c r="B1622" s="185" t="s">
        <v>196</v>
      </c>
      <c r="C1622" s="183">
        <v>0</v>
      </c>
      <c r="D1622" s="183">
        <v>130</v>
      </c>
    </row>
    <row r="1623" spans="1:4" ht="15.75">
      <c r="A1623" s="184" t="s">
        <v>172</v>
      </c>
      <c r="B1623" s="185" t="s">
        <v>173</v>
      </c>
      <c r="C1623" s="183">
        <v>108522</v>
      </c>
      <c r="D1623" s="183">
        <v>21698</v>
      </c>
    </row>
    <row r="1624" spans="1:4" ht="31.5">
      <c r="A1624" s="184" t="s">
        <v>174</v>
      </c>
      <c r="B1624" s="185" t="s">
        <v>175</v>
      </c>
      <c r="C1624" s="183">
        <v>74672</v>
      </c>
      <c r="D1624" s="183">
        <v>14706</v>
      </c>
    </row>
    <row r="1625" spans="1:4" ht="15.75">
      <c r="A1625" s="184" t="s">
        <v>176</v>
      </c>
      <c r="B1625" s="185" t="s">
        <v>177</v>
      </c>
      <c r="C1625" s="183">
        <v>23050</v>
      </c>
      <c r="D1625" s="183">
        <v>5065</v>
      </c>
    </row>
    <row r="1626" spans="1:4" ht="15.75">
      <c r="A1626" s="184" t="s">
        <v>178</v>
      </c>
      <c r="B1626" s="185" t="s">
        <v>179</v>
      </c>
      <c r="C1626" s="183">
        <v>10800</v>
      </c>
      <c r="D1626" s="183">
        <v>1927</v>
      </c>
    </row>
    <row r="1627" spans="1:4" ht="15.75">
      <c r="A1627" s="184" t="s">
        <v>180</v>
      </c>
      <c r="B1627" s="185" t="s">
        <v>181</v>
      </c>
      <c r="C1627" s="183">
        <v>1177348</v>
      </c>
      <c r="D1627" s="183">
        <v>86810</v>
      </c>
    </row>
    <row r="1628" spans="1:4" ht="15.75">
      <c r="A1628" s="184" t="s">
        <v>225</v>
      </c>
      <c r="B1628" s="185" t="s">
        <v>226</v>
      </c>
      <c r="C1628" s="183">
        <v>2250</v>
      </c>
      <c r="D1628" s="183">
        <v>0</v>
      </c>
    </row>
    <row r="1629" spans="1:4" ht="15.75">
      <c r="A1629" s="184" t="s">
        <v>182</v>
      </c>
      <c r="B1629" s="185" t="s">
        <v>183</v>
      </c>
      <c r="C1629" s="183">
        <v>89922</v>
      </c>
      <c r="D1629" s="183">
        <v>2767</v>
      </c>
    </row>
    <row r="1630" spans="1:4" ht="15.75">
      <c r="A1630" s="184" t="s">
        <v>205</v>
      </c>
      <c r="B1630" s="185" t="s">
        <v>206</v>
      </c>
      <c r="C1630" s="183">
        <v>266727</v>
      </c>
      <c r="D1630" s="183">
        <v>29096</v>
      </c>
    </row>
    <row r="1631" spans="1:4" ht="15.75">
      <c r="A1631" s="184" t="s">
        <v>184</v>
      </c>
      <c r="B1631" s="185" t="s">
        <v>185</v>
      </c>
      <c r="C1631" s="183">
        <v>786379</v>
      </c>
      <c r="D1631" s="183">
        <v>52545</v>
      </c>
    </row>
    <row r="1632" spans="1:4" ht="15.75">
      <c r="A1632" s="184" t="s">
        <v>207</v>
      </c>
      <c r="B1632" s="185" t="s">
        <v>208</v>
      </c>
      <c r="C1632" s="183">
        <v>12770</v>
      </c>
      <c r="D1632" s="183">
        <v>600</v>
      </c>
    </row>
    <row r="1633" spans="1:4" ht="15.75">
      <c r="A1633" s="184" t="s">
        <v>186</v>
      </c>
      <c r="B1633" s="185" t="s">
        <v>187</v>
      </c>
      <c r="C1633" s="183">
        <v>2000</v>
      </c>
      <c r="D1633" s="183">
        <v>0</v>
      </c>
    </row>
    <row r="1634" spans="1:4" ht="15.75">
      <c r="A1634" s="184" t="s">
        <v>233</v>
      </c>
      <c r="B1634" s="185" t="s">
        <v>234</v>
      </c>
      <c r="C1634" s="183">
        <v>17300</v>
      </c>
      <c r="D1634" s="183">
        <v>1802</v>
      </c>
    </row>
    <row r="1635" spans="1:4" ht="15.75">
      <c r="A1635" s="184" t="s">
        <v>258</v>
      </c>
      <c r="B1635" s="185" t="s">
        <v>259</v>
      </c>
      <c r="C1635" s="183">
        <v>97</v>
      </c>
      <c r="D1635" s="183">
        <v>97</v>
      </c>
    </row>
    <row r="1636" spans="1:4" ht="31.5">
      <c r="A1636" s="184" t="s">
        <v>260</v>
      </c>
      <c r="B1636" s="185" t="s">
        <v>261</v>
      </c>
      <c r="C1636" s="183">
        <v>97</v>
      </c>
      <c r="D1636" s="183">
        <v>97</v>
      </c>
    </row>
    <row r="1637" spans="1:4" ht="15.75">
      <c r="A1637" s="182" t="s">
        <v>188</v>
      </c>
      <c r="B1637" s="182"/>
      <c r="C1637" s="183">
        <v>1825041</v>
      </c>
      <c r="D1637" s="183">
        <v>214919</v>
      </c>
    </row>
    <row r="1638" spans="1:4" ht="15.75">
      <c r="A1638" s="187" t="s">
        <v>211</v>
      </c>
      <c r="B1638" s="187"/>
      <c r="C1638" s="187"/>
      <c r="D1638" s="187"/>
    </row>
    <row r="1639" spans="1:4" ht="15.75">
      <c r="A1639" s="184" t="s">
        <v>212</v>
      </c>
      <c r="B1639" s="185" t="s">
        <v>213</v>
      </c>
      <c r="C1639" s="183">
        <v>33000</v>
      </c>
      <c r="D1639" s="183">
        <v>0</v>
      </c>
    </row>
    <row r="1640" spans="1:4" ht="15.75">
      <c r="A1640" s="184" t="s">
        <v>214</v>
      </c>
      <c r="B1640" s="185" t="s">
        <v>215</v>
      </c>
      <c r="C1640" s="183">
        <v>80163</v>
      </c>
      <c r="D1640" s="183">
        <v>22863</v>
      </c>
    </row>
    <row r="1641" spans="1:4" ht="15.75">
      <c r="A1641" s="184" t="s">
        <v>216</v>
      </c>
      <c r="B1641" s="185" t="s">
        <v>217</v>
      </c>
      <c r="C1641" s="183">
        <v>36600</v>
      </c>
      <c r="D1641" s="183">
        <v>0</v>
      </c>
    </row>
    <row r="1642" spans="1:4" ht="15.75">
      <c r="A1642" s="184" t="s">
        <v>229</v>
      </c>
      <c r="B1642" s="185" t="s">
        <v>230</v>
      </c>
      <c r="C1642" s="183">
        <v>13563</v>
      </c>
      <c r="D1642" s="183">
        <v>13563</v>
      </c>
    </row>
    <row r="1643" spans="1:4" ht="15.75">
      <c r="A1643" s="184" t="s">
        <v>401</v>
      </c>
      <c r="B1643" s="185" t="s">
        <v>402</v>
      </c>
      <c r="C1643" s="183">
        <v>30000</v>
      </c>
      <c r="D1643" s="183">
        <v>9300</v>
      </c>
    </row>
    <row r="1644" spans="1:4" ht="15.75">
      <c r="A1644" s="182" t="s">
        <v>218</v>
      </c>
      <c r="B1644" s="182"/>
      <c r="C1644" s="183">
        <v>113163</v>
      </c>
      <c r="D1644" s="183">
        <v>22863</v>
      </c>
    </row>
    <row r="1645" spans="1:4" ht="15.75">
      <c r="A1645" s="182" t="s">
        <v>355</v>
      </c>
      <c r="B1645" s="182"/>
      <c r="C1645" s="183">
        <v>1938204</v>
      </c>
      <c r="D1645" s="183">
        <v>237782</v>
      </c>
    </row>
    <row r="1646" spans="1:4" ht="15.75">
      <c r="A1646" s="184"/>
      <c r="B1646" s="181"/>
      <c r="C1646" s="183"/>
      <c r="D1646" s="183"/>
    </row>
    <row r="1647" spans="1:4" ht="15.75">
      <c r="A1647" s="182" t="s">
        <v>356</v>
      </c>
      <c r="B1647" s="182"/>
      <c r="C1647" s="183">
        <v>2831562</v>
      </c>
      <c r="D1647" s="183">
        <v>400047</v>
      </c>
    </row>
    <row r="1648" spans="1:4" ht="15.75">
      <c r="A1648" s="184"/>
      <c r="B1648" s="181"/>
      <c r="C1648" s="183"/>
      <c r="D1648" s="183"/>
    </row>
    <row r="1649" spans="1:4" ht="31.5">
      <c r="A1649" s="182" t="s">
        <v>357</v>
      </c>
      <c r="B1649" s="182"/>
      <c r="C1649" s="183">
        <v>4792001</v>
      </c>
      <c r="D1649" s="183">
        <v>578524</v>
      </c>
    </row>
    <row r="1650" spans="1:4" ht="15.75">
      <c r="A1650" s="184"/>
      <c r="B1650" s="181"/>
      <c r="C1650" s="183"/>
      <c r="D1650" s="183"/>
    </row>
    <row r="1651" spans="1:4" ht="15.75">
      <c r="A1651" s="182" t="s">
        <v>358</v>
      </c>
      <c r="B1651" s="182"/>
      <c r="C1651" s="182"/>
      <c r="D1651" s="182"/>
    </row>
    <row r="1652" spans="1:4" ht="15.75">
      <c r="A1652" s="182" t="s">
        <v>432</v>
      </c>
      <c r="B1652" s="182"/>
      <c r="C1652" s="182"/>
      <c r="D1652" s="182"/>
    </row>
    <row r="1653" spans="1:4" ht="15.75">
      <c r="A1653" s="182" t="s">
        <v>433</v>
      </c>
      <c r="B1653" s="182"/>
      <c r="C1653" s="182"/>
      <c r="D1653" s="182"/>
    </row>
    <row r="1654" spans="1:4" ht="15.75">
      <c r="A1654" s="187" t="s">
        <v>162</v>
      </c>
      <c r="B1654" s="187"/>
      <c r="C1654" s="187"/>
      <c r="D1654" s="187"/>
    </row>
    <row r="1655" spans="1:4" ht="31.5">
      <c r="A1655" s="184" t="s">
        <v>163</v>
      </c>
      <c r="B1655" s="185" t="s">
        <v>71</v>
      </c>
      <c r="C1655" s="183">
        <v>92500</v>
      </c>
      <c r="D1655" s="183">
        <v>22626</v>
      </c>
    </row>
    <row r="1656" spans="1:4" ht="31.5">
      <c r="A1656" s="184" t="s">
        <v>164</v>
      </c>
      <c r="B1656" s="185" t="s">
        <v>165</v>
      </c>
      <c r="C1656" s="183">
        <v>92500</v>
      </c>
      <c r="D1656" s="183">
        <v>22626</v>
      </c>
    </row>
    <row r="1657" spans="1:4" ht="15.75">
      <c r="A1657" s="184" t="s">
        <v>168</v>
      </c>
      <c r="B1657" s="185" t="s">
        <v>169</v>
      </c>
      <c r="C1657" s="183">
        <v>2390</v>
      </c>
      <c r="D1657" s="183">
        <v>1705</v>
      </c>
    </row>
    <row r="1658" spans="1:4" ht="31.5">
      <c r="A1658" s="184" t="s">
        <v>191</v>
      </c>
      <c r="B1658" s="185" t="s">
        <v>192</v>
      </c>
      <c r="C1658" s="183">
        <v>2390</v>
      </c>
      <c r="D1658" s="183">
        <v>1601</v>
      </c>
    </row>
    <row r="1659" spans="1:4" ht="15.75">
      <c r="A1659" s="184" t="s">
        <v>195</v>
      </c>
      <c r="B1659" s="185" t="s">
        <v>196</v>
      </c>
      <c r="C1659" s="183">
        <v>0</v>
      </c>
      <c r="D1659" s="183">
        <v>104</v>
      </c>
    </row>
    <row r="1660" spans="1:4" ht="15.75">
      <c r="A1660" s="184" t="s">
        <v>172</v>
      </c>
      <c r="B1660" s="185" t="s">
        <v>173</v>
      </c>
      <c r="C1660" s="183">
        <v>17779</v>
      </c>
      <c r="D1660" s="183">
        <v>4775</v>
      </c>
    </row>
    <row r="1661" spans="1:4" ht="31.5">
      <c r="A1661" s="184" t="s">
        <v>174</v>
      </c>
      <c r="B1661" s="185" t="s">
        <v>175</v>
      </c>
      <c r="C1661" s="183">
        <v>10749</v>
      </c>
      <c r="D1661" s="183">
        <v>2925</v>
      </c>
    </row>
    <row r="1662" spans="1:4" ht="15.75">
      <c r="A1662" s="184" t="s">
        <v>176</v>
      </c>
      <c r="B1662" s="185" t="s">
        <v>177</v>
      </c>
      <c r="C1662" s="183">
        <v>4440</v>
      </c>
      <c r="D1662" s="183">
        <v>1169</v>
      </c>
    </row>
    <row r="1663" spans="1:4" ht="15.75">
      <c r="A1663" s="184" t="s">
        <v>178</v>
      </c>
      <c r="B1663" s="185" t="s">
        <v>179</v>
      </c>
      <c r="C1663" s="183">
        <v>2590</v>
      </c>
      <c r="D1663" s="183">
        <v>681</v>
      </c>
    </row>
    <row r="1664" spans="1:4" ht="15.75">
      <c r="A1664" s="184" t="s">
        <v>180</v>
      </c>
      <c r="B1664" s="185" t="s">
        <v>181</v>
      </c>
      <c r="C1664" s="183">
        <v>61550</v>
      </c>
      <c r="D1664" s="183">
        <v>5916</v>
      </c>
    </row>
    <row r="1665" spans="1:4" ht="15.75">
      <c r="A1665" s="184" t="s">
        <v>225</v>
      </c>
      <c r="B1665" s="185" t="s">
        <v>226</v>
      </c>
      <c r="C1665" s="183">
        <v>6000</v>
      </c>
      <c r="D1665" s="183">
        <v>0</v>
      </c>
    </row>
    <row r="1666" spans="1:4" ht="15.75">
      <c r="A1666" s="184" t="s">
        <v>182</v>
      </c>
      <c r="B1666" s="185" t="s">
        <v>183</v>
      </c>
      <c r="C1666" s="183">
        <v>7200</v>
      </c>
      <c r="D1666" s="183">
        <v>554</v>
      </c>
    </row>
    <row r="1667" spans="1:4" ht="15.75">
      <c r="A1667" s="184" t="s">
        <v>205</v>
      </c>
      <c r="B1667" s="185" t="s">
        <v>206</v>
      </c>
      <c r="C1667" s="183">
        <v>9000</v>
      </c>
      <c r="D1667" s="183">
        <v>3237</v>
      </c>
    </row>
    <row r="1668" spans="1:4" ht="15.75">
      <c r="A1668" s="184" t="s">
        <v>184</v>
      </c>
      <c r="B1668" s="185" t="s">
        <v>185</v>
      </c>
      <c r="C1668" s="183">
        <v>29900</v>
      </c>
      <c r="D1668" s="183">
        <v>1955</v>
      </c>
    </row>
    <row r="1669" spans="1:4" ht="15.75">
      <c r="A1669" s="184" t="s">
        <v>233</v>
      </c>
      <c r="B1669" s="185" t="s">
        <v>234</v>
      </c>
      <c r="C1669" s="183">
        <v>9450</v>
      </c>
      <c r="D1669" s="183">
        <v>170</v>
      </c>
    </row>
    <row r="1670" spans="1:4" ht="15.75">
      <c r="A1670" s="184" t="s">
        <v>258</v>
      </c>
      <c r="B1670" s="185" t="s">
        <v>259</v>
      </c>
      <c r="C1670" s="183">
        <v>340</v>
      </c>
      <c r="D1670" s="183">
        <v>214</v>
      </c>
    </row>
    <row r="1671" spans="1:4" ht="31.5">
      <c r="A1671" s="184" t="s">
        <v>260</v>
      </c>
      <c r="B1671" s="185" t="s">
        <v>261</v>
      </c>
      <c r="C1671" s="183">
        <v>250</v>
      </c>
      <c r="D1671" s="183">
        <v>214</v>
      </c>
    </row>
    <row r="1672" spans="1:4" ht="31.5">
      <c r="A1672" s="184" t="s">
        <v>262</v>
      </c>
      <c r="B1672" s="185" t="s">
        <v>263</v>
      </c>
      <c r="C1672" s="183">
        <v>90</v>
      </c>
      <c r="D1672" s="183">
        <v>0</v>
      </c>
    </row>
    <row r="1673" spans="1:4" ht="15.75">
      <c r="A1673" s="182" t="s">
        <v>188</v>
      </c>
      <c r="B1673" s="182"/>
      <c r="C1673" s="183">
        <v>174559</v>
      </c>
      <c r="D1673" s="183">
        <v>35236</v>
      </c>
    </row>
    <row r="1674" spans="1:4" ht="31.5">
      <c r="A1674" s="182" t="s">
        <v>434</v>
      </c>
      <c r="B1674" s="182"/>
      <c r="C1674" s="183">
        <v>174559</v>
      </c>
      <c r="D1674" s="183">
        <v>35236</v>
      </c>
    </row>
    <row r="1675" spans="1:4" ht="15.75">
      <c r="A1675" s="184"/>
      <c r="B1675" s="181"/>
      <c r="C1675" s="183"/>
      <c r="D1675" s="183"/>
    </row>
    <row r="1676" spans="1:4" ht="31.5">
      <c r="A1676" s="182" t="s">
        <v>435</v>
      </c>
      <c r="B1676" s="182"/>
      <c r="C1676" s="183">
        <v>174559</v>
      </c>
      <c r="D1676" s="183">
        <v>35236</v>
      </c>
    </row>
    <row r="1677" spans="1:4" ht="15.75">
      <c r="A1677" s="184"/>
      <c r="B1677" s="181"/>
      <c r="C1677" s="183"/>
      <c r="D1677" s="183"/>
    </row>
    <row r="1678" spans="1:4" ht="15.75">
      <c r="A1678" s="182" t="s">
        <v>359</v>
      </c>
      <c r="B1678" s="182"/>
      <c r="C1678" s="182"/>
      <c r="D1678" s="182"/>
    </row>
    <row r="1679" spans="1:4" ht="31.5">
      <c r="A1679" s="182" t="s">
        <v>436</v>
      </c>
      <c r="B1679" s="182"/>
      <c r="C1679" s="182"/>
      <c r="D1679" s="182"/>
    </row>
    <row r="1680" spans="1:4" ht="15.75">
      <c r="A1680" s="187" t="s">
        <v>162</v>
      </c>
      <c r="B1680" s="187"/>
      <c r="C1680" s="187"/>
      <c r="D1680" s="187"/>
    </row>
    <row r="1681" spans="1:4" ht="15.75">
      <c r="A1681" s="184" t="s">
        <v>180</v>
      </c>
      <c r="B1681" s="185" t="s">
        <v>181</v>
      </c>
      <c r="C1681" s="183">
        <v>404585</v>
      </c>
      <c r="D1681" s="183">
        <v>31069</v>
      </c>
    </row>
    <row r="1682" spans="1:4" ht="15.75">
      <c r="A1682" s="184" t="s">
        <v>182</v>
      </c>
      <c r="B1682" s="185" t="s">
        <v>183</v>
      </c>
      <c r="C1682" s="183">
        <v>17000</v>
      </c>
      <c r="D1682" s="183">
        <v>5000</v>
      </c>
    </row>
    <row r="1683" spans="1:4" ht="15.75">
      <c r="A1683" s="184" t="s">
        <v>184</v>
      </c>
      <c r="B1683" s="185" t="s">
        <v>185</v>
      </c>
      <c r="C1683" s="183">
        <v>387585</v>
      </c>
      <c r="D1683" s="183">
        <v>26069</v>
      </c>
    </row>
    <row r="1684" spans="1:4" ht="15.75">
      <c r="A1684" s="182" t="s">
        <v>188</v>
      </c>
      <c r="B1684" s="182"/>
      <c r="C1684" s="183">
        <v>404585</v>
      </c>
      <c r="D1684" s="183">
        <v>31069</v>
      </c>
    </row>
    <row r="1685" spans="1:4" ht="15.75">
      <c r="A1685" s="184"/>
      <c r="B1685" s="181"/>
      <c r="C1685" s="183"/>
      <c r="D1685" s="183"/>
    </row>
    <row r="1686" spans="1:4" ht="31.5">
      <c r="A1686" s="182" t="s">
        <v>437</v>
      </c>
      <c r="B1686" s="182"/>
      <c r="C1686" s="183">
        <v>404585</v>
      </c>
      <c r="D1686" s="183">
        <v>31069</v>
      </c>
    </row>
    <row r="1687" spans="1:4" ht="15.75">
      <c r="A1687" s="184"/>
      <c r="B1687" s="181"/>
      <c r="C1687" s="183"/>
      <c r="D1687" s="183"/>
    </row>
    <row r="1688" spans="1:4" ht="31.5">
      <c r="A1688" s="182" t="s">
        <v>438</v>
      </c>
      <c r="B1688" s="182"/>
      <c r="C1688" s="182"/>
      <c r="D1688" s="182"/>
    </row>
    <row r="1689" spans="1:4" ht="15.75">
      <c r="A1689" s="187" t="s">
        <v>162</v>
      </c>
      <c r="B1689" s="187"/>
      <c r="C1689" s="187"/>
      <c r="D1689" s="187"/>
    </row>
    <row r="1690" spans="1:4" ht="15.75">
      <c r="A1690" s="184" t="s">
        <v>180</v>
      </c>
      <c r="B1690" s="185" t="s">
        <v>181</v>
      </c>
      <c r="C1690" s="183">
        <v>778878</v>
      </c>
      <c r="D1690" s="183">
        <v>81743</v>
      </c>
    </row>
    <row r="1691" spans="1:4" ht="15.75">
      <c r="A1691" s="184" t="s">
        <v>184</v>
      </c>
      <c r="B1691" s="185" t="s">
        <v>185</v>
      </c>
      <c r="C1691" s="183">
        <v>759269</v>
      </c>
      <c r="D1691" s="183">
        <v>81743</v>
      </c>
    </row>
    <row r="1692" spans="1:4" ht="15.75">
      <c r="A1692" s="184" t="s">
        <v>207</v>
      </c>
      <c r="B1692" s="185" t="s">
        <v>208</v>
      </c>
      <c r="C1692" s="183">
        <v>19609</v>
      </c>
      <c r="D1692" s="183">
        <v>0</v>
      </c>
    </row>
    <row r="1693" spans="1:4" ht="15.75">
      <c r="A1693" s="182" t="s">
        <v>188</v>
      </c>
      <c r="B1693" s="182"/>
      <c r="C1693" s="183">
        <v>778878</v>
      </c>
      <c r="D1693" s="183">
        <v>81743</v>
      </c>
    </row>
    <row r="1694" spans="1:4" ht="15.75">
      <c r="A1694" s="184"/>
      <c r="B1694" s="181"/>
      <c r="C1694" s="183"/>
      <c r="D1694" s="183"/>
    </row>
    <row r="1695" spans="1:4" ht="31.5">
      <c r="A1695" s="182" t="s">
        <v>439</v>
      </c>
      <c r="B1695" s="182"/>
      <c r="C1695" s="183">
        <v>778878</v>
      </c>
      <c r="D1695" s="183">
        <v>81743</v>
      </c>
    </row>
    <row r="1696" spans="1:4" ht="15.75">
      <c r="A1696" s="184"/>
      <c r="B1696" s="181"/>
      <c r="C1696" s="183"/>
      <c r="D1696" s="183"/>
    </row>
    <row r="1697" spans="1:4" ht="31.5">
      <c r="A1697" s="182" t="s">
        <v>360</v>
      </c>
      <c r="B1697" s="182"/>
      <c r="C1697" s="182"/>
      <c r="D1697" s="182"/>
    </row>
    <row r="1698" spans="1:4" ht="15.75">
      <c r="A1698" s="187" t="s">
        <v>162</v>
      </c>
      <c r="B1698" s="187"/>
      <c r="C1698" s="187"/>
      <c r="D1698" s="187"/>
    </row>
    <row r="1699" spans="1:4" ht="15.75">
      <c r="A1699" s="184" t="s">
        <v>180</v>
      </c>
      <c r="B1699" s="185" t="s">
        <v>181</v>
      </c>
      <c r="C1699" s="183">
        <v>992200</v>
      </c>
      <c r="D1699" s="183">
        <v>240013</v>
      </c>
    </row>
    <row r="1700" spans="1:4" ht="15.75">
      <c r="A1700" s="184" t="s">
        <v>182</v>
      </c>
      <c r="B1700" s="185" t="s">
        <v>183</v>
      </c>
      <c r="C1700" s="183">
        <v>16200</v>
      </c>
      <c r="D1700" s="183">
        <v>7808</v>
      </c>
    </row>
    <row r="1701" spans="1:4" ht="15.75">
      <c r="A1701" s="184" t="s">
        <v>205</v>
      </c>
      <c r="B1701" s="185" t="s">
        <v>206</v>
      </c>
      <c r="C1701" s="183">
        <v>5800</v>
      </c>
      <c r="D1701" s="183">
        <v>501</v>
      </c>
    </row>
    <row r="1702" spans="1:4" ht="15.75">
      <c r="A1702" s="184" t="s">
        <v>184</v>
      </c>
      <c r="B1702" s="185" t="s">
        <v>185</v>
      </c>
      <c r="C1702" s="183">
        <v>700000</v>
      </c>
      <c r="D1702" s="183">
        <v>231704</v>
      </c>
    </row>
    <row r="1703" spans="1:4" ht="15.75">
      <c r="A1703" s="184" t="s">
        <v>207</v>
      </c>
      <c r="B1703" s="185" t="s">
        <v>208</v>
      </c>
      <c r="C1703" s="183">
        <v>270200</v>
      </c>
      <c r="D1703" s="183">
        <v>0</v>
      </c>
    </row>
    <row r="1704" spans="1:4" ht="15.75">
      <c r="A1704" s="184" t="s">
        <v>258</v>
      </c>
      <c r="B1704" s="185" t="s">
        <v>259</v>
      </c>
      <c r="C1704" s="183">
        <v>200</v>
      </c>
      <c r="D1704" s="183">
        <v>0</v>
      </c>
    </row>
    <row r="1705" spans="1:4" ht="31.5">
      <c r="A1705" s="184" t="s">
        <v>260</v>
      </c>
      <c r="B1705" s="185" t="s">
        <v>261</v>
      </c>
      <c r="C1705" s="183">
        <v>100</v>
      </c>
      <c r="D1705" s="183">
        <v>0</v>
      </c>
    </row>
    <row r="1706" spans="1:4" ht="31.5">
      <c r="A1706" s="184" t="s">
        <v>262</v>
      </c>
      <c r="B1706" s="185" t="s">
        <v>263</v>
      </c>
      <c r="C1706" s="183">
        <v>100</v>
      </c>
      <c r="D1706" s="183">
        <v>0</v>
      </c>
    </row>
    <row r="1707" spans="1:4" ht="15.75">
      <c r="A1707" s="182" t="s">
        <v>188</v>
      </c>
      <c r="B1707" s="182"/>
      <c r="C1707" s="183">
        <v>992400</v>
      </c>
      <c r="D1707" s="183">
        <v>240013</v>
      </c>
    </row>
    <row r="1708" spans="1:4" ht="15.75">
      <c r="A1708" s="187" t="s">
        <v>211</v>
      </c>
      <c r="B1708" s="187"/>
      <c r="C1708" s="187"/>
      <c r="D1708" s="187"/>
    </row>
    <row r="1709" spans="1:4" ht="15.75">
      <c r="A1709" s="184" t="s">
        <v>214</v>
      </c>
      <c r="B1709" s="185" t="s">
        <v>215</v>
      </c>
      <c r="C1709" s="183">
        <v>80000</v>
      </c>
      <c r="D1709" s="183">
        <v>0</v>
      </c>
    </row>
    <row r="1710" spans="1:4" ht="15.75">
      <c r="A1710" s="184" t="s">
        <v>229</v>
      </c>
      <c r="B1710" s="185" t="s">
        <v>230</v>
      </c>
      <c r="C1710" s="183">
        <v>80000</v>
      </c>
      <c r="D1710" s="183">
        <v>0</v>
      </c>
    </row>
    <row r="1711" spans="1:4" ht="15.75">
      <c r="A1711" s="182" t="s">
        <v>218</v>
      </c>
      <c r="B1711" s="182"/>
      <c r="C1711" s="183">
        <v>80000</v>
      </c>
      <c r="D1711" s="183">
        <v>0</v>
      </c>
    </row>
    <row r="1712" spans="1:4" ht="15.75">
      <c r="A1712" s="184"/>
      <c r="B1712" s="181"/>
      <c r="C1712" s="183"/>
      <c r="D1712" s="183"/>
    </row>
    <row r="1713" spans="1:4" ht="31.5">
      <c r="A1713" s="182" t="s">
        <v>361</v>
      </c>
      <c r="B1713" s="182"/>
      <c r="C1713" s="183">
        <v>1072400</v>
      </c>
      <c r="D1713" s="183">
        <v>240013</v>
      </c>
    </row>
    <row r="1714" spans="1:4" ht="15.75">
      <c r="A1714" s="184"/>
      <c r="B1714" s="181"/>
      <c r="C1714" s="183"/>
      <c r="D1714" s="183"/>
    </row>
    <row r="1715" spans="1:4" ht="15.75">
      <c r="A1715" s="182" t="s">
        <v>362</v>
      </c>
      <c r="B1715" s="182"/>
      <c r="C1715" s="183">
        <v>2255863</v>
      </c>
      <c r="D1715" s="183">
        <v>352825</v>
      </c>
    </row>
    <row r="1716" spans="1:4" ht="15.75">
      <c r="A1716" s="184"/>
      <c r="B1716" s="181"/>
      <c r="C1716" s="183"/>
      <c r="D1716" s="183"/>
    </row>
    <row r="1717" spans="1:4" ht="15.75">
      <c r="A1717" s="182" t="s">
        <v>363</v>
      </c>
      <c r="B1717" s="182"/>
      <c r="C1717" s="182"/>
      <c r="D1717" s="182"/>
    </row>
    <row r="1718" spans="1:4" ht="15.75">
      <c r="A1718" s="182" t="s">
        <v>440</v>
      </c>
      <c r="B1718" s="182"/>
      <c r="C1718" s="182"/>
      <c r="D1718" s="182"/>
    </row>
    <row r="1719" spans="1:4" ht="15.75">
      <c r="A1719" s="187" t="s">
        <v>162</v>
      </c>
      <c r="B1719" s="187"/>
      <c r="C1719" s="187"/>
      <c r="D1719" s="187"/>
    </row>
    <row r="1720" spans="1:4" ht="15.75">
      <c r="A1720" s="184" t="s">
        <v>180</v>
      </c>
      <c r="B1720" s="185" t="s">
        <v>181</v>
      </c>
      <c r="C1720" s="183">
        <v>20000</v>
      </c>
      <c r="D1720" s="183">
        <v>-2644</v>
      </c>
    </row>
    <row r="1721" spans="1:4" ht="15.75">
      <c r="A1721" s="184" t="s">
        <v>205</v>
      </c>
      <c r="B1721" s="185" t="s">
        <v>206</v>
      </c>
      <c r="C1721" s="183">
        <v>20000</v>
      </c>
      <c r="D1721" s="183">
        <v>-2644</v>
      </c>
    </row>
    <row r="1722" spans="1:4" ht="15.75">
      <c r="A1722" s="182" t="s">
        <v>188</v>
      </c>
      <c r="B1722" s="182"/>
      <c r="C1722" s="183">
        <v>20000</v>
      </c>
      <c r="D1722" s="183">
        <v>-2644</v>
      </c>
    </row>
    <row r="1723" spans="1:4" ht="15.75">
      <c r="A1723" s="184"/>
      <c r="B1723" s="181"/>
      <c r="C1723" s="183"/>
      <c r="D1723" s="183"/>
    </row>
    <row r="1724" spans="1:4" ht="15.75">
      <c r="A1724" s="182" t="s">
        <v>441</v>
      </c>
      <c r="B1724" s="182"/>
      <c r="C1724" s="183">
        <v>20000</v>
      </c>
      <c r="D1724" s="183">
        <v>-2644</v>
      </c>
    </row>
    <row r="1725" spans="1:4" ht="15.75">
      <c r="A1725" s="184"/>
      <c r="B1725" s="181"/>
      <c r="C1725" s="183"/>
      <c r="D1725" s="183"/>
    </row>
    <row r="1726" spans="1:4" ht="15.75">
      <c r="A1726" s="182" t="s">
        <v>442</v>
      </c>
      <c r="B1726" s="182"/>
      <c r="C1726" s="182"/>
      <c r="D1726" s="182"/>
    </row>
    <row r="1727" spans="1:4" ht="15.75">
      <c r="A1727" s="187" t="s">
        <v>162</v>
      </c>
      <c r="B1727" s="187"/>
      <c r="C1727" s="187"/>
      <c r="D1727" s="187"/>
    </row>
    <row r="1728" spans="1:4" ht="31.5">
      <c r="A1728" s="184" t="s">
        <v>163</v>
      </c>
      <c r="B1728" s="185" t="s">
        <v>71</v>
      </c>
      <c r="C1728" s="183">
        <v>28900</v>
      </c>
      <c r="D1728" s="183">
        <v>6871</v>
      </c>
    </row>
    <row r="1729" spans="1:4" ht="31.5">
      <c r="A1729" s="184" t="s">
        <v>164</v>
      </c>
      <c r="B1729" s="185" t="s">
        <v>165</v>
      </c>
      <c r="C1729" s="183">
        <v>28900</v>
      </c>
      <c r="D1729" s="183">
        <v>6871</v>
      </c>
    </row>
    <row r="1730" spans="1:4" ht="15.75">
      <c r="A1730" s="184" t="s">
        <v>168</v>
      </c>
      <c r="B1730" s="185" t="s">
        <v>169</v>
      </c>
      <c r="C1730" s="183">
        <v>23550</v>
      </c>
      <c r="D1730" s="183">
        <v>12452</v>
      </c>
    </row>
    <row r="1731" spans="1:4" ht="15.75">
      <c r="A1731" s="184" t="s">
        <v>203</v>
      </c>
      <c r="B1731" s="185" t="s">
        <v>204</v>
      </c>
      <c r="C1731" s="183">
        <v>23550</v>
      </c>
      <c r="D1731" s="183">
        <v>12370</v>
      </c>
    </row>
    <row r="1732" spans="1:4" ht="31.5">
      <c r="A1732" s="184" t="s">
        <v>191</v>
      </c>
      <c r="B1732" s="185" t="s">
        <v>192</v>
      </c>
      <c r="C1732" s="183">
        <v>0</v>
      </c>
      <c r="D1732" s="183">
        <v>82</v>
      </c>
    </row>
    <row r="1733" spans="1:4" ht="15.75">
      <c r="A1733" s="184" t="s">
        <v>172</v>
      </c>
      <c r="B1733" s="185" t="s">
        <v>173</v>
      </c>
      <c r="C1733" s="183">
        <v>10080</v>
      </c>
      <c r="D1733" s="183">
        <v>1951</v>
      </c>
    </row>
    <row r="1734" spans="1:4" ht="31.5">
      <c r="A1734" s="184" t="s">
        <v>174</v>
      </c>
      <c r="B1734" s="185" t="s">
        <v>175</v>
      </c>
      <c r="C1734" s="183">
        <v>6095</v>
      </c>
      <c r="D1734" s="183">
        <v>1117</v>
      </c>
    </row>
    <row r="1735" spans="1:4" ht="15.75">
      <c r="A1735" s="184" t="s">
        <v>176</v>
      </c>
      <c r="B1735" s="185" t="s">
        <v>177</v>
      </c>
      <c r="C1735" s="183">
        <v>2517</v>
      </c>
      <c r="D1735" s="183">
        <v>527</v>
      </c>
    </row>
    <row r="1736" spans="1:4" ht="15.75">
      <c r="A1736" s="184" t="s">
        <v>178</v>
      </c>
      <c r="B1736" s="185" t="s">
        <v>179</v>
      </c>
      <c r="C1736" s="183">
        <v>1468</v>
      </c>
      <c r="D1736" s="183">
        <v>307</v>
      </c>
    </row>
    <row r="1737" spans="1:4" ht="15.75">
      <c r="A1737" s="184" t="s">
        <v>180</v>
      </c>
      <c r="B1737" s="185" t="s">
        <v>181</v>
      </c>
      <c r="C1737" s="183">
        <v>32470</v>
      </c>
      <c r="D1737" s="183">
        <v>6224</v>
      </c>
    </row>
    <row r="1738" spans="1:4" ht="15.75">
      <c r="A1738" s="184" t="s">
        <v>182</v>
      </c>
      <c r="B1738" s="185" t="s">
        <v>183</v>
      </c>
      <c r="C1738" s="183">
        <v>30470</v>
      </c>
      <c r="D1738" s="183">
        <v>0</v>
      </c>
    </row>
    <row r="1739" spans="1:4" ht="15.75">
      <c r="A1739" s="184" t="s">
        <v>184</v>
      </c>
      <c r="B1739" s="185" t="s">
        <v>185</v>
      </c>
      <c r="C1739" s="183">
        <v>2000</v>
      </c>
      <c r="D1739" s="183">
        <v>6224</v>
      </c>
    </row>
    <row r="1740" spans="1:4" ht="15.75">
      <c r="A1740" s="182" t="s">
        <v>188</v>
      </c>
      <c r="B1740" s="182"/>
      <c r="C1740" s="183">
        <v>95000</v>
      </c>
      <c r="D1740" s="183">
        <v>27498</v>
      </c>
    </row>
    <row r="1741" spans="1:4" ht="15.75">
      <c r="A1741" s="184"/>
      <c r="B1741" s="181"/>
      <c r="C1741" s="183"/>
      <c r="D1741" s="183"/>
    </row>
    <row r="1742" spans="1:4" ht="15.75">
      <c r="A1742" s="182" t="s">
        <v>443</v>
      </c>
      <c r="B1742" s="182"/>
      <c r="C1742" s="183">
        <v>95000</v>
      </c>
      <c r="D1742" s="183">
        <v>27498</v>
      </c>
    </row>
    <row r="1743" spans="1:4" ht="15.75">
      <c r="A1743" s="184"/>
      <c r="B1743" s="181"/>
      <c r="C1743" s="183"/>
      <c r="D1743" s="183"/>
    </row>
    <row r="1744" spans="1:4" ht="15.75">
      <c r="A1744" s="182" t="s">
        <v>444</v>
      </c>
      <c r="B1744" s="182"/>
      <c r="C1744" s="182"/>
      <c r="D1744" s="182"/>
    </row>
    <row r="1745" spans="1:4" ht="15.75">
      <c r="A1745" s="187" t="s">
        <v>162</v>
      </c>
      <c r="B1745" s="187"/>
      <c r="C1745" s="187"/>
      <c r="D1745" s="187"/>
    </row>
    <row r="1746" spans="1:4" ht="31.5">
      <c r="A1746" s="184" t="s">
        <v>163</v>
      </c>
      <c r="B1746" s="185" t="s">
        <v>71</v>
      </c>
      <c r="C1746" s="183">
        <v>114080</v>
      </c>
      <c r="D1746" s="183">
        <v>24337</v>
      </c>
    </row>
    <row r="1747" spans="1:4" ht="31.5">
      <c r="A1747" s="184" t="s">
        <v>164</v>
      </c>
      <c r="B1747" s="185" t="s">
        <v>165</v>
      </c>
      <c r="C1747" s="183">
        <v>114080</v>
      </c>
      <c r="D1747" s="183">
        <v>24337</v>
      </c>
    </row>
    <row r="1748" spans="1:4" ht="15.75">
      <c r="A1748" s="184" t="s">
        <v>168</v>
      </c>
      <c r="B1748" s="185" t="s">
        <v>169</v>
      </c>
      <c r="C1748" s="183">
        <v>8422</v>
      </c>
      <c r="D1748" s="183">
        <v>3746</v>
      </c>
    </row>
    <row r="1749" spans="1:4" ht="31.5">
      <c r="A1749" s="184" t="s">
        <v>191</v>
      </c>
      <c r="B1749" s="185" t="s">
        <v>192</v>
      </c>
      <c r="C1749" s="183">
        <v>3422</v>
      </c>
      <c r="D1749" s="183">
        <v>462</v>
      </c>
    </row>
    <row r="1750" spans="1:4" ht="15.75">
      <c r="A1750" s="184" t="s">
        <v>193</v>
      </c>
      <c r="B1750" s="185" t="s">
        <v>194</v>
      </c>
      <c r="C1750" s="183">
        <v>5000</v>
      </c>
      <c r="D1750" s="183">
        <v>2289</v>
      </c>
    </row>
    <row r="1751" spans="1:4" ht="15.75">
      <c r="A1751" s="184" t="s">
        <v>195</v>
      </c>
      <c r="B1751" s="185" t="s">
        <v>196</v>
      </c>
      <c r="C1751" s="183">
        <v>0</v>
      </c>
      <c r="D1751" s="183">
        <v>995</v>
      </c>
    </row>
    <row r="1752" spans="1:4" ht="15.75">
      <c r="A1752" s="184" t="s">
        <v>172</v>
      </c>
      <c r="B1752" s="185" t="s">
        <v>173</v>
      </c>
      <c r="C1752" s="183">
        <v>21926</v>
      </c>
      <c r="D1752" s="183">
        <v>4966</v>
      </c>
    </row>
    <row r="1753" spans="1:4" ht="31.5">
      <c r="A1753" s="184" t="s">
        <v>174</v>
      </c>
      <c r="B1753" s="185" t="s">
        <v>175</v>
      </c>
      <c r="C1753" s="183">
        <v>13256</v>
      </c>
      <c r="D1753" s="183">
        <v>3134</v>
      </c>
    </row>
    <row r="1754" spans="1:4" ht="15.75">
      <c r="A1754" s="184" t="s">
        <v>176</v>
      </c>
      <c r="B1754" s="185" t="s">
        <v>177</v>
      </c>
      <c r="C1754" s="183">
        <v>5476</v>
      </c>
      <c r="D1754" s="183">
        <v>1225</v>
      </c>
    </row>
    <row r="1755" spans="1:4" ht="15.75">
      <c r="A1755" s="184" t="s">
        <v>178</v>
      </c>
      <c r="B1755" s="185" t="s">
        <v>179</v>
      </c>
      <c r="C1755" s="183">
        <v>3194</v>
      </c>
      <c r="D1755" s="183">
        <v>607</v>
      </c>
    </row>
    <row r="1756" spans="1:4" ht="15.75">
      <c r="A1756" s="184" t="s">
        <v>180</v>
      </c>
      <c r="B1756" s="185" t="s">
        <v>181</v>
      </c>
      <c r="C1756" s="183">
        <v>206510</v>
      </c>
      <c r="D1756" s="183">
        <v>12840</v>
      </c>
    </row>
    <row r="1757" spans="1:4" ht="15.75">
      <c r="A1757" s="184" t="s">
        <v>223</v>
      </c>
      <c r="B1757" s="185" t="s">
        <v>224</v>
      </c>
      <c r="C1757" s="183">
        <v>20000</v>
      </c>
      <c r="D1757" s="183">
        <v>0</v>
      </c>
    </row>
    <row r="1758" spans="1:4" ht="15.75">
      <c r="A1758" s="184" t="s">
        <v>250</v>
      </c>
      <c r="B1758" s="185" t="s">
        <v>251</v>
      </c>
      <c r="C1758" s="183">
        <v>30000</v>
      </c>
      <c r="D1758" s="183">
        <v>85</v>
      </c>
    </row>
    <row r="1759" spans="1:4" ht="15.75">
      <c r="A1759" s="184" t="s">
        <v>225</v>
      </c>
      <c r="B1759" s="185" t="s">
        <v>226</v>
      </c>
      <c r="C1759" s="183">
        <v>1050</v>
      </c>
      <c r="D1759" s="183">
        <v>0</v>
      </c>
    </row>
    <row r="1760" spans="1:4" ht="15.75">
      <c r="A1760" s="184" t="s">
        <v>182</v>
      </c>
      <c r="B1760" s="185" t="s">
        <v>183</v>
      </c>
      <c r="C1760" s="183">
        <v>15000</v>
      </c>
      <c r="D1760" s="183">
        <v>68</v>
      </c>
    </row>
    <row r="1761" spans="1:4" ht="15.75">
      <c r="A1761" s="184" t="s">
        <v>205</v>
      </c>
      <c r="B1761" s="185" t="s">
        <v>206</v>
      </c>
      <c r="C1761" s="183">
        <v>10000</v>
      </c>
      <c r="D1761" s="183">
        <v>517</v>
      </c>
    </row>
    <row r="1762" spans="1:4" ht="15.75">
      <c r="A1762" s="184" t="s">
        <v>184</v>
      </c>
      <c r="B1762" s="185" t="s">
        <v>185</v>
      </c>
      <c r="C1762" s="183">
        <v>130000</v>
      </c>
      <c r="D1762" s="183">
        <v>12170</v>
      </c>
    </row>
    <row r="1763" spans="1:4" ht="15.75">
      <c r="A1763" s="184" t="s">
        <v>186</v>
      </c>
      <c r="B1763" s="185" t="s">
        <v>187</v>
      </c>
      <c r="C1763" s="183">
        <v>200</v>
      </c>
      <c r="D1763" s="183">
        <v>0</v>
      </c>
    </row>
    <row r="1764" spans="1:4" ht="15.75">
      <c r="A1764" s="184" t="s">
        <v>233</v>
      </c>
      <c r="B1764" s="185" t="s">
        <v>234</v>
      </c>
      <c r="C1764" s="183">
        <v>260</v>
      </c>
      <c r="D1764" s="183">
        <v>0</v>
      </c>
    </row>
    <row r="1765" spans="1:4" ht="15.75">
      <c r="A1765" s="184" t="s">
        <v>258</v>
      </c>
      <c r="B1765" s="185" t="s">
        <v>259</v>
      </c>
      <c r="C1765" s="183">
        <v>100</v>
      </c>
      <c r="D1765" s="183">
        <v>0</v>
      </c>
    </row>
    <row r="1766" spans="1:4" ht="31.5">
      <c r="A1766" s="184" t="s">
        <v>262</v>
      </c>
      <c r="B1766" s="185" t="s">
        <v>263</v>
      </c>
      <c r="C1766" s="183">
        <v>100</v>
      </c>
      <c r="D1766" s="183">
        <v>0</v>
      </c>
    </row>
    <row r="1767" spans="1:4" ht="15.75">
      <c r="A1767" s="182" t="s">
        <v>188</v>
      </c>
      <c r="B1767" s="182"/>
      <c r="C1767" s="183">
        <v>351038</v>
      </c>
      <c r="D1767" s="183">
        <v>45889</v>
      </c>
    </row>
    <row r="1768" spans="1:4" ht="15.75">
      <c r="A1768" s="187" t="s">
        <v>211</v>
      </c>
      <c r="B1768" s="187"/>
      <c r="C1768" s="187"/>
      <c r="D1768" s="187"/>
    </row>
    <row r="1769" spans="1:4" ht="15.75">
      <c r="A1769" s="184" t="s">
        <v>214</v>
      </c>
      <c r="B1769" s="185" t="s">
        <v>215</v>
      </c>
      <c r="C1769" s="183">
        <v>15510</v>
      </c>
      <c r="D1769" s="183">
        <v>8544</v>
      </c>
    </row>
    <row r="1770" spans="1:4" ht="15.75">
      <c r="A1770" s="184" t="s">
        <v>401</v>
      </c>
      <c r="B1770" s="185" t="s">
        <v>402</v>
      </c>
      <c r="C1770" s="183">
        <v>15510</v>
      </c>
      <c r="D1770" s="183">
        <v>8544</v>
      </c>
    </row>
    <row r="1771" spans="1:4" ht="15.75">
      <c r="A1771" s="182" t="s">
        <v>218</v>
      </c>
      <c r="B1771" s="182"/>
      <c r="C1771" s="183">
        <v>15510</v>
      </c>
      <c r="D1771" s="183">
        <v>8544</v>
      </c>
    </row>
    <row r="1772" spans="1:4" ht="15.75">
      <c r="A1772" s="182" t="s">
        <v>445</v>
      </c>
      <c r="B1772" s="182"/>
      <c r="C1772" s="183">
        <v>366548</v>
      </c>
      <c r="D1772" s="183">
        <v>54433</v>
      </c>
    </row>
    <row r="1773" spans="1:4" ht="15.75">
      <c r="A1773" s="184"/>
      <c r="B1773" s="181"/>
      <c r="C1773" s="183"/>
      <c r="D1773" s="183"/>
    </row>
    <row r="1774" spans="1:4" ht="15.75">
      <c r="A1774" s="182" t="s">
        <v>364</v>
      </c>
      <c r="B1774" s="182"/>
      <c r="C1774" s="182"/>
      <c r="D1774" s="182"/>
    </row>
    <row r="1775" spans="1:4" ht="15.75">
      <c r="A1775" s="187" t="s">
        <v>162</v>
      </c>
      <c r="B1775" s="187"/>
      <c r="C1775" s="187"/>
      <c r="D1775" s="187"/>
    </row>
    <row r="1776" spans="1:4" ht="31.5">
      <c r="A1776" s="184" t="s">
        <v>163</v>
      </c>
      <c r="B1776" s="185" t="s">
        <v>71</v>
      </c>
      <c r="C1776" s="183">
        <v>571998</v>
      </c>
      <c r="D1776" s="183">
        <v>129850</v>
      </c>
    </row>
    <row r="1777" spans="1:4" ht="31.5">
      <c r="A1777" s="184" t="s">
        <v>164</v>
      </c>
      <c r="B1777" s="185" t="s">
        <v>165</v>
      </c>
      <c r="C1777" s="183">
        <v>571998</v>
      </c>
      <c r="D1777" s="183">
        <v>129850</v>
      </c>
    </row>
    <row r="1778" spans="1:4" ht="15.75">
      <c r="A1778" s="184" t="s">
        <v>168</v>
      </c>
      <c r="B1778" s="185" t="s">
        <v>169</v>
      </c>
      <c r="C1778" s="183">
        <v>78201</v>
      </c>
      <c r="D1778" s="183">
        <v>19522</v>
      </c>
    </row>
    <row r="1779" spans="1:4" ht="15.75">
      <c r="A1779" s="184" t="s">
        <v>203</v>
      </c>
      <c r="B1779" s="185" t="s">
        <v>204</v>
      </c>
      <c r="C1779" s="183">
        <v>68000</v>
      </c>
      <c r="D1779" s="183">
        <v>11360</v>
      </c>
    </row>
    <row r="1780" spans="1:4" ht="31.5">
      <c r="A1780" s="184" t="s">
        <v>191</v>
      </c>
      <c r="B1780" s="185" t="s">
        <v>192</v>
      </c>
      <c r="C1780" s="183">
        <v>10201</v>
      </c>
      <c r="D1780" s="183">
        <v>1762</v>
      </c>
    </row>
    <row r="1781" spans="1:4" ht="15.75">
      <c r="A1781" s="184" t="s">
        <v>193</v>
      </c>
      <c r="B1781" s="185" t="s">
        <v>194</v>
      </c>
      <c r="C1781" s="183">
        <v>0</v>
      </c>
      <c r="D1781" s="183">
        <v>6134</v>
      </c>
    </row>
    <row r="1782" spans="1:4" ht="15.75">
      <c r="A1782" s="184" t="s">
        <v>195</v>
      </c>
      <c r="B1782" s="185" t="s">
        <v>196</v>
      </c>
      <c r="C1782" s="183">
        <v>0</v>
      </c>
      <c r="D1782" s="183">
        <v>266</v>
      </c>
    </row>
    <row r="1783" spans="1:4" ht="15.75">
      <c r="A1783" s="184" t="s">
        <v>172</v>
      </c>
      <c r="B1783" s="185" t="s">
        <v>173</v>
      </c>
      <c r="C1783" s="183">
        <v>123440</v>
      </c>
      <c r="D1783" s="183">
        <v>26063</v>
      </c>
    </row>
    <row r="1784" spans="1:4" ht="31.5">
      <c r="A1784" s="184" t="s">
        <v>174</v>
      </c>
      <c r="B1784" s="185" t="s">
        <v>175</v>
      </c>
      <c r="C1784" s="183">
        <v>76261</v>
      </c>
      <c r="D1784" s="183">
        <v>16758</v>
      </c>
    </row>
    <row r="1785" spans="1:4" ht="15.75">
      <c r="A1785" s="184" t="s">
        <v>176</v>
      </c>
      <c r="B1785" s="185" t="s">
        <v>177</v>
      </c>
      <c r="C1785" s="183">
        <v>31023</v>
      </c>
      <c r="D1785" s="183">
        <v>6549</v>
      </c>
    </row>
    <row r="1786" spans="1:4" ht="15.75">
      <c r="A1786" s="184" t="s">
        <v>178</v>
      </c>
      <c r="B1786" s="185" t="s">
        <v>179</v>
      </c>
      <c r="C1786" s="183">
        <v>16156</v>
      </c>
      <c r="D1786" s="183">
        <v>2756</v>
      </c>
    </row>
    <row r="1787" spans="1:4" ht="15.75">
      <c r="A1787" s="184" t="s">
        <v>180</v>
      </c>
      <c r="B1787" s="185" t="s">
        <v>181</v>
      </c>
      <c r="C1787" s="183">
        <v>189499</v>
      </c>
      <c r="D1787" s="183">
        <v>29101</v>
      </c>
    </row>
    <row r="1788" spans="1:4" ht="15.75">
      <c r="A1788" s="184" t="s">
        <v>225</v>
      </c>
      <c r="B1788" s="185" t="s">
        <v>226</v>
      </c>
      <c r="C1788" s="183">
        <v>8040</v>
      </c>
      <c r="D1788" s="183">
        <v>0</v>
      </c>
    </row>
    <row r="1789" spans="1:4" ht="15.75">
      <c r="A1789" s="184" t="s">
        <v>182</v>
      </c>
      <c r="B1789" s="185" t="s">
        <v>183</v>
      </c>
      <c r="C1789" s="183">
        <v>17200</v>
      </c>
      <c r="D1789" s="183">
        <v>5175</v>
      </c>
    </row>
    <row r="1790" spans="1:4" ht="15.75">
      <c r="A1790" s="184" t="s">
        <v>205</v>
      </c>
      <c r="B1790" s="185" t="s">
        <v>206</v>
      </c>
      <c r="C1790" s="183">
        <v>36439</v>
      </c>
      <c r="D1790" s="183">
        <v>9576</v>
      </c>
    </row>
    <row r="1791" spans="1:4" ht="15.75">
      <c r="A1791" s="184" t="s">
        <v>184</v>
      </c>
      <c r="B1791" s="185" t="s">
        <v>185</v>
      </c>
      <c r="C1791" s="183">
        <v>106500</v>
      </c>
      <c r="D1791" s="183">
        <v>12370</v>
      </c>
    </row>
    <row r="1792" spans="1:4" ht="15.75">
      <c r="A1792" s="184" t="s">
        <v>186</v>
      </c>
      <c r="B1792" s="185" t="s">
        <v>187</v>
      </c>
      <c r="C1792" s="183">
        <v>4000</v>
      </c>
      <c r="D1792" s="183">
        <v>230</v>
      </c>
    </row>
    <row r="1793" spans="1:4" ht="15.75">
      <c r="A1793" s="184" t="s">
        <v>233</v>
      </c>
      <c r="B1793" s="185" t="s">
        <v>234</v>
      </c>
      <c r="C1793" s="183">
        <v>0</v>
      </c>
      <c r="D1793" s="183">
        <v>30</v>
      </c>
    </row>
    <row r="1794" spans="1:4" ht="15.75">
      <c r="A1794" s="184" t="s">
        <v>430</v>
      </c>
      <c r="B1794" s="185" t="s">
        <v>431</v>
      </c>
      <c r="C1794" s="183">
        <v>12000</v>
      </c>
      <c r="D1794" s="183">
        <v>0</v>
      </c>
    </row>
    <row r="1795" spans="1:4" ht="15.75">
      <c r="A1795" s="184" t="s">
        <v>254</v>
      </c>
      <c r="B1795" s="185" t="s">
        <v>255</v>
      </c>
      <c r="C1795" s="183">
        <v>3820</v>
      </c>
      <c r="D1795" s="183">
        <v>300</v>
      </c>
    </row>
    <row r="1796" spans="1:4" ht="31.5">
      <c r="A1796" s="184" t="s">
        <v>256</v>
      </c>
      <c r="B1796" s="185" t="s">
        <v>257</v>
      </c>
      <c r="C1796" s="183">
        <v>1500</v>
      </c>
      <c r="D1796" s="183">
        <v>1420</v>
      </c>
    </row>
    <row r="1797" spans="1:4" ht="15.75">
      <c r="A1797" s="184" t="s">
        <v>258</v>
      </c>
      <c r="B1797" s="185" t="s">
        <v>259</v>
      </c>
      <c r="C1797" s="183">
        <v>3200</v>
      </c>
      <c r="D1797" s="183">
        <v>0</v>
      </c>
    </row>
    <row r="1798" spans="1:4" ht="31.5">
      <c r="A1798" s="184" t="s">
        <v>260</v>
      </c>
      <c r="B1798" s="185" t="s">
        <v>261</v>
      </c>
      <c r="C1798" s="183">
        <v>200</v>
      </c>
      <c r="D1798" s="183">
        <v>0</v>
      </c>
    </row>
    <row r="1799" spans="1:4" ht="31.5">
      <c r="A1799" s="184" t="s">
        <v>262</v>
      </c>
      <c r="B1799" s="185" t="s">
        <v>263</v>
      </c>
      <c r="C1799" s="183">
        <v>3000</v>
      </c>
      <c r="D1799" s="183">
        <v>0</v>
      </c>
    </row>
    <row r="1800" spans="1:4" ht="15.75">
      <c r="A1800" s="182" t="s">
        <v>188</v>
      </c>
      <c r="B1800" s="182"/>
      <c r="C1800" s="183">
        <v>966338</v>
      </c>
      <c r="D1800" s="183">
        <v>204536</v>
      </c>
    </row>
    <row r="1801" spans="1:4" ht="15.75">
      <c r="A1801" s="184"/>
      <c r="B1801" s="181"/>
      <c r="C1801" s="183"/>
      <c r="D1801" s="183"/>
    </row>
    <row r="1802" spans="1:4" ht="15.75">
      <c r="A1802" s="182" t="s">
        <v>365</v>
      </c>
      <c r="B1802" s="182"/>
      <c r="C1802" s="183">
        <v>966338</v>
      </c>
      <c r="D1802" s="183">
        <v>204536</v>
      </c>
    </row>
    <row r="1803" spans="1:4" ht="15.75">
      <c r="A1803" s="184"/>
      <c r="B1803" s="181"/>
      <c r="C1803" s="183"/>
      <c r="D1803" s="183"/>
    </row>
    <row r="1804" spans="1:4" ht="15.75">
      <c r="A1804" s="182" t="s">
        <v>366</v>
      </c>
      <c r="B1804" s="182"/>
      <c r="C1804" s="183">
        <v>1447886</v>
      </c>
      <c r="D1804" s="183">
        <v>283823</v>
      </c>
    </row>
    <row r="1805" spans="1:4" ht="15.75">
      <c r="A1805" s="184"/>
      <c r="B1805" s="181"/>
      <c r="C1805" s="183"/>
      <c r="D1805" s="183"/>
    </row>
    <row r="1806" spans="1:4" ht="15.75">
      <c r="A1806" s="182" t="s">
        <v>367</v>
      </c>
      <c r="B1806" s="182"/>
      <c r="C1806" s="183">
        <v>3878308</v>
      </c>
      <c r="D1806" s="183">
        <v>671884</v>
      </c>
    </row>
    <row r="1807" spans="1:4" ht="15.75">
      <c r="A1807" s="184"/>
      <c r="B1807" s="181"/>
      <c r="C1807" s="183"/>
      <c r="D1807" s="183"/>
    </row>
    <row r="1808" spans="1:4" ht="15.75">
      <c r="A1808" s="182" t="s">
        <v>446</v>
      </c>
      <c r="B1808" s="182"/>
      <c r="C1808" s="182"/>
      <c r="D1808" s="182"/>
    </row>
    <row r="1809" spans="1:4" ht="15.75">
      <c r="A1809" s="182" t="s">
        <v>1</v>
      </c>
      <c r="B1809" s="182"/>
      <c r="C1809" s="182"/>
      <c r="D1809" s="182"/>
    </row>
    <row r="1810" spans="1:4" ht="15.75">
      <c r="A1810" s="182" t="s">
        <v>447</v>
      </c>
      <c r="B1810" s="182"/>
      <c r="C1810" s="182"/>
      <c r="D1810" s="182"/>
    </row>
    <row r="1811" spans="1:4" ht="15.75">
      <c r="A1811" s="187" t="s">
        <v>448</v>
      </c>
      <c r="B1811" s="187"/>
      <c r="C1811" s="187"/>
      <c r="D1811" s="187"/>
    </row>
    <row r="1812" spans="1:4" ht="15.75">
      <c r="A1812" s="184" t="s">
        <v>449</v>
      </c>
      <c r="B1812" s="185" t="s">
        <v>450</v>
      </c>
      <c r="C1812" s="183">
        <v>198100</v>
      </c>
      <c r="D1812" s="183">
        <v>4182</v>
      </c>
    </row>
    <row r="1813" spans="1:4" ht="15.75">
      <c r="A1813" s="184" t="s">
        <v>451</v>
      </c>
      <c r="B1813" s="185" t="s">
        <v>452</v>
      </c>
      <c r="C1813" s="183">
        <v>14000</v>
      </c>
      <c r="D1813" s="183">
        <v>2262</v>
      </c>
    </row>
    <row r="1814" spans="1:4" ht="15.75">
      <c r="A1814" s="184" t="s">
        <v>453</v>
      </c>
      <c r="B1814" s="185" t="s">
        <v>454</v>
      </c>
      <c r="C1814" s="183">
        <v>184100</v>
      </c>
      <c r="D1814" s="183">
        <v>1920</v>
      </c>
    </row>
    <row r="1815" spans="1:4" ht="15.75">
      <c r="A1815" s="182" t="s">
        <v>455</v>
      </c>
      <c r="B1815" s="182"/>
      <c r="C1815" s="183">
        <v>198100</v>
      </c>
      <c r="D1815" s="183">
        <v>4182</v>
      </c>
    </row>
    <row r="1816" spans="1:4" ht="15.75">
      <c r="A1816" s="184"/>
      <c r="B1816" s="181"/>
      <c r="C1816" s="183"/>
      <c r="D1816" s="183"/>
    </row>
    <row r="1817" spans="1:4" ht="15.75">
      <c r="A1817" s="182" t="s">
        <v>456</v>
      </c>
      <c r="B1817" s="182"/>
      <c r="C1817" s="183">
        <v>198100</v>
      </c>
      <c r="D1817" s="183">
        <v>4182</v>
      </c>
    </row>
    <row r="1818" spans="1:4" ht="15.75">
      <c r="A1818" s="184"/>
      <c r="B1818" s="181"/>
      <c r="C1818" s="183"/>
      <c r="D1818" s="183"/>
    </row>
    <row r="1819" spans="1:4" ht="31.5">
      <c r="A1819" s="182" t="s">
        <v>457</v>
      </c>
      <c r="B1819" s="182"/>
      <c r="C1819" s="183">
        <v>198100</v>
      </c>
      <c r="D1819" s="183">
        <v>4182</v>
      </c>
    </row>
    <row r="1820" spans="1:4" ht="15.75">
      <c r="A1820" s="184"/>
      <c r="B1820" s="181"/>
      <c r="C1820" s="183"/>
      <c r="D1820" s="183"/>
    </row>
    <row r="1821" spans="1:234" s="179" customFormat="1" ht="15.75">
      <c r="A1821" s="182" t="s">
        <v>458</v>
      </c>
      <c r="B1821" s="181"/>
      <c r="C1821" s="181">
        <v>51147850</v>
      </c>
      <c r="D1821" s="181">
        <v>7082054</v>
      </c>
      <c r="E1821" s="180"/>
      <c r="F1821" s="180"/>
      <c r="G1821" s="180"/>
      <c r="H1821" s="180"/>
      <c r="I1821" s="180"/>
      <c r="J1821" s="180"/>
      <c r="K1821" s="180"/>
      <c r="L1821" s="180"/>
      <c r="M1821" s="180"/>
      <c r="N1821" s="180"/>
      <c r="O1821" s="180"/>
      <c r="P1821" s="180"/>
      <c r="Q1821" s="180"/>
      <c r="R1821" s="180"/>
      <c r="S1821" s="180"/>
      <c r="T1821" s="180"/>
      <c r="U1821" s="180"/>
      <c r="V1821" s="180"/>
      <c r="W1821" s="180"/>
      <c r="X1821" s="180"/>
      <c r="Y1821" s="180"/>
      <c r="Z1821" s="180"/>
      <c r="AA1821" s="180"/>
      <c r="AB1821" s="180"/>
      <c r="AC1821" s="180"/>
      <c r="AD1821" s="180"/>
      <c r="AE1821" s="180"/>
      <c r="AF1821" s="180"/>
      <c r="AG1821" s="180"/>
      <c r="AH1821" s="180"/>
      <c r="AI1821" s="180"/>
      <c r="AJ1821" s="180"/>
      <c r="AK1821" s="180"/>
      <c r="AL1821" s="180"/>
      <c r="AM1821" s="180"/>
      <c r="AN1821" s="180"/>
      <c r="AO1821" s="180"/>
      <c r="AP1821" s="180"/>
      <c r="AQ1821" s="180"/>
      <c r="AR1821" s="180"/>
      <c r="AS1821" s="180"/>
      <c r="AT1821" s="180"/>
      <c r="AU1821" s="180"/>
      <c r="AV1821" s="180"/>
      <c r="AW1821" s="180"/>
      <c r="AX1821" s="180"/>
      <c r="AY1821" s="180"/>
      <c r="AZ1821" s="180"/>
      <c r="BA1821" s="180"/>
      <c r="BB1821" s="180"/>
      <c r="BC1821" s="180"/>
      <c r="BD1821" s="180"/>
      <c r="BE1821" s="180"/>
      <c r="BF1821" s="180"/>
      <c r="BG1821" s="180"/>
      <c r="BH1821" s="180"/>
      <c r="BI1821" s="180"/>
      <c r="BJ1821" s="180"/>
      <c r="BK1821" s="180"/>
      <c r="BL1821" s="180"/>
      <c r="BM1821" s="180"/>
      <c r="BN1821" s="180"/>
      <c r="BO1821" s="180"/>
      <c r="BP1821" s="180"/>
      <c r="BQ1821" s="180"/>
      <c r="BR1821" s="180"/>
      <c r="BS1821" s="180"/>
      <c r="BT1821" s="180"/>
      <c r="BU1821" s="180"/>
      <c r="BV1821" s="180"/>
      <c r="BW1821" s="180"/>
      <c r="BX1821" s="180"/>
      <c r="BY1821" s="180"/>
      <c r="BZ1821" s="180"/>
      <c r="CA1821" s="180"/>
      <c r="CB1821" s="180"/>
      <c r="CC1821" s="180"/>
      <c r="CD1821" s="180"/>
      <c r="CE1821" s="180"/>
      <c r="CF1821" s="180"/>
      <c r="CG1821" s="180"/>
      <c r="CH1821" s="180"/>
      <c r="CI1821" s="180"/>
      <c r="CJ1821" s="180"/>
      <c r="CK1821" s="180"/>
      <c r="CL1821" s="180"/>
      <c r="CM1821" s="180"/>
      <c r="CN1821" s="180"/>
      <c r="CO1821" s="180"/>
      <c r="CP1821" s="180"/>
      <c r="CQ1821" s="180"/>
      <c r="CR1821" s="180"/>
      <c r="CS1821" s="180"/>
      <c r="CT1821" s="180"/>
      <c r="CU1821" s="180"/>
      <c r="CV1821" s="180"/>
      <c r="CW1821" s="180"/>
      <c r="CX1821" s="180"/>
      <c r="CY1821" s="180"/>
      <c r="CZ1821" s="180"/>
      <c r="DA1821" s="180"/>
      <c r="DB1821" s="180"/>
      <c r="DC1821" s="180"/>
      <c r="DD1821" s="180"/>
      <c r="DE1821" s="180"/>
      <c r="DF1821" s="180"/>
      <c r="DG1821" s="180"/>
      <c r="DH1821" s="180"/>
      <c r="DI1821" s="180"/>
      <c r="DJ1821" s="180"/>
      <c r="DK1821" s="180"/>
      <c r="DL1821" s="180"/>
      <c r="DM1821" s="180"/>
      <c r="DN1821" s="180"/>
      <c r="DO1821" s="180"/>
      <c r="DP1821" s="180"/>
      <c r="DQ1821" s="180"/>
      <c r="DR1821" s="180"/>
      <c r="DS1821" s="180"/>
      <c r="DT1821" s="180"/>
      <c r="DU1821" s="180"/>
      <c r="DV1821" s="180"/>
      <c r="DW1821" s="180"/>
      <c r="DX1821" s="180"/>
      <c r="DY1821" s="180"/>
      <c r="DZ1821" s="180"/>
      <c r="EA1821" s="180"/>
      <c r="EB1821" s="180"/>
      <c r="EC1821" s="180"/>
      <c r="ED1821" s="180"/>
      <c r="EE1821" s="180"/>
      <c r="EF1821" s="180"/>
      <c r="EG1821" s="180"/>
      <c r="EH1821" s="180"/>
      <c r="EI1821" s="180"/>
      <c r="EJ1821" s="180"/>
      <c r="EK1821" s="180"/>
      <c r="EL1821" s="180"/>
      <c r="EM1821" s="180"/>
      <c r="EN1821" s="180"/>
      <c r="EO1821" s="180"/>
      <c r="EP1821" s="180"/>
      <c r="EQ1821" s="180"/>
      <c r="ER1821" s="180"/>
      <c r="ES1821" s="180"/>
      <c r="ET1821" s="180"/>
      <c r="EU1821" s="180"/>
      <c r="EV1821" s="180"/>
      <c r="EW1821" s="180"/>
      <c r="EX1821" s="180"/>
      <c r="EY1821" s="180"/>
      <c r="EZ1821" s="180"/>
      <c r="FA1821" s="180"/>
      <c r="FB1821" s="180"/>
      <c r="FC1821" s="180"/>
      <c r="FD1821" s="180"/>
      <c r="FE1821" s="180"/>
      <c r="FF1821" s="180"/>
      <c r="FG1821" s="180"/>
      <c r="FH1821" s="180"/>
      <c r="FI1821" s="180"/>
      <c r="FJ1821" s="180"/>
      <c r="FK1821" s="180"/>
      <c r="FL1821" s="180"/>
      <c r="FM1821" s="180"/>
      <c r="FN1821" s="180"/>
      <c r="FO1821" s="180"/>
      <c r="FP1821" s="180"/>
      <c r="FQ1821" s="180"/>
      <c r="FR1821" s="180"/>
      <c r="FS1821" s="180"/>
      <c r="FT1821" s="180"/>
      <c r="FU1821" s="180"/>
      <c r="FV1821" s="180"/>
      <c r="FW1821" s="180"/>
      <c r="FX1821" s="180"/>
      <c r="FY1821" s="180"/>
      <c r="FZ1821" s="180"/>
      <c r="GA1821" s="180"/>
      <c r="GB1821" s="180"/>
      <c r="GC1821" s="180"/>
      <c r="GD1821" s="180"/>
      <c r="GE1821" s="180"/>
      <c r="GF1821" s="180"/>
      <c r="GG1821" s="180"/>
      <c r="GH1821" s="180"/>
      <c r="GI1821" s="180"/>
      <c r="GJ1821" s="180"/>
      <c r="GK1821" s="180"/>
      <c r="GL1821" s="180"/>
      <c r="GM1821" s="180"/>
      <c r="GN1821" s="180"/>
      <c r="GO1821" s="180"/>
      <c r="GP1821" s="180"/>
      <c r="GQ1821" s="180"/>
      <c r="GR1821" s="180"/>
      <c r="GS1821" s="180"/>
      <c r="GT1821" s="180"/>
      <c r="GU1821" s="180"/>
      <c r="GV1821" s="180"/>
      <c r="GW1821" s="180"/>
      <c r="GX1821" s="180"/>
      <c r="GY1821" s="180"/>
      <c r="GZ1821" s="180"/>
      <c r="HA1821" s="180"/>
      <c r="HB1821" s="180"/>
      <c r="HC1821" s="180"/>
      <c r="HD1821" s="180"/>
      <c r="HE1821" s="180"/>
      <c r="HF1821" s="180"/>
      <c r="HG1821" s="180"/>
      <c r="HH1821" s="180"/>
      <c r="HI1821" s="180"/>
      <c r="HJ1821" s="180"/>
      <c r="HK1821" s="180"/>
      <c r="HL1821" s="180"/>
      <c r="HM1821" s="180"/>
      <c r="HN1821" s="180"/>
      <c r="HO1821" s="180"/>
      <c r="HP1821" s="180"/>
      <c r="HQ1821" s="180"/>
      <c r="HR1821" s="180"/>
      <c r="HS1821" s="180"/>
      <c r="HT1821" s="180"/>
      <c r="HU1821" s="180"/>
      <c r="HV1821" s="180"/>
      <c r="HW1821" s="180"/>
      <c r="HX1821" s="180"/>
      <c r="HY1821" s="180"/>
      <c r="HZ1821" s="180"/>
    </row>
    <row r="1822" spans="1:4" ht="15.75">
      <c r="A1822" s="185"/>
      <c r="B1822" s="185"/>
      <c r="C1822" s="185"/>
      <c r="D1822" s="185"/>
    </row>
    <row r="1823" spans="1:234" s="179" customFormat="1" ht="21" customHeight="1">
      <c r="A1823" s="188" t="s">
        <v>969</v>
      </c>
      <c r="B1823" s="188"/>
      <c r="C1823" s="188"/>
      <c r="D1823" s="188"/>
      <c r="E1823" s="180"/>
      <c r="F1823" s="180"/>
      <c r="G1823" s="180"/>
      <c r="H1823" s="180"/>
      <c r="I1823" s="180"/>
      <c r="J1823" s="180"/>
      <c r="K1823" s="180"/>
      <c r="L1823" s="180"/>
      <c r="M1823" s="180"/>
      <c r="N1823" s="180"/>
      <c r="O1823" s="180"/>
      <c r="P1823" s="180"/>
      <c r="Q1823" s="180"/>
      <c r="R1823" s="180"/>
      <c r="S1823" s="180"/>
      <c r="T1823" s="180"/>
      <c r="U1823" s="180"/>
      <c r="V1823" s="180"/>
      <c r="W1823" s="180"/>
      <c r="X1823" s="180"/>
      <c r="Y1823" s="180"/>
      <c r="Z1823" s="180"/>
      <c r="AA1823" s="180"/>
      <c r="AB1823" s="180"/>
      <c r="AC1823" s="180"/>
      <c r="AD1823" s="180"/>
      <c r="AE1823" s="180"/>
      <c r="AF1823" s="180"/>
      <c r="AG1823" s="180"/>
      <c r="AH1823" s="180"/>
      <c r="AI1823" s="180"/>
      <c r="AJ1823" s="180"/>
      <c r="AK1823" s="180"/>
      <c r="AL1823" s="180"/>
      <c r="AM1823" s="180"/>
      <c r="AN1823" s="180"/>
      <c r="AO1823" s="180"/>
      <c r="AP1823" s="180"/>
      <c r="AQ1823" s="180"/>
      <c r="AR1823" s="180"/>
      <c r="AS1823" s="180"/>
      <c r="AT1823" s="180"/>
      <c r="AU1823" s="180"/>
      <c r="AV1823" s="180"/>
      <c r="AW1823" s="180"/>
      <c r="AX1823" s="180"/>
      <c r="AY1823" s="180"/>
      <c r="AZ1823" s="180"/>
      <c r="BA1823" s="180"/>
      <c r="BB1823" s="180"/>
      <c r="BC1823" s="180"/>
      <c r="BD1823" s="180"/>
      <c r="BE1823" s="180"/>
      <c r="BF1823" s="180"/>
      <c r="BG1823" s="180"/>
      <c r="BH1823" s="180"/>
      <c r="BI1823" s="180"/>
      <c r="BJ1823" s="180"/>
      <c r="BK1823" s="180"/>
      <c r="BL1823" s="180"/>
      <c r="BM1823" s="180"/>
      <c r="BN1823" s="180"/>
      <c r="BO1823" s="180"/>
      <c r="BP1823" s="180"/>
      <c r="BQ1823" s="180"/>
      <c r="BR1823" s="180"/>
      <c r="BS1823" s="180"/>
      <c r="BT1823" s="180"/>
      <c r="BU1823" s="180"/>
      <c r="BV1823" s="180"/>
      <c r="BW1823" s="180"/>
      <c r="BX1823" s="180"/>
      <c r="BY1823" s="180"/>
      <c r="BZ1823" s="180"/>
      <c r="CA1823" s="180"/>
      <c r="CB1823" s="180"/>
      <c r="CC1823" s="180"/>
      <c r="CD1823" s="180"/>
      <c r="CE1823" s="180"/>
      <c r="CF1823" s="180"/>
      <c r="CG1823" s="180"/>
      <c r="CH1823" s="180"/>
      <c r="CI1823" s="180"/>
      <c r="CJ1823" s="180"/>
      <c r="CK1823" s="180"/>
      <c r="CL1823" s="180"/>
      <c r="CM1823" s="180"/>
      <c r="CN1823" s="180"/>
      <c r="CO1823" s="180"/>
      <c r="CP1823" s="180"/>
      <c r="CQ1823" s="180"/>
      <c r="CR1823" s="180"/>
      <c r="CS1823" s="180"/>
      <c r="CT1823" s="180"/>
      <c r="CU1823" s="180"/>
      <c r="CV1823" s="180"/>
      <c r="CW1823" s="180"/>
      <c r="CX1823" s="180"/>
      <c r="CY1823" s="180"/>
      <c r="CZ1823" s="180"/>
      <c r="DA1823" s="180"/>
      <c r="DB1823" s="180"/>
      <c r="DC1823" s="180"/>
      <c r="DD1823" s="180"/>
      <c r="DE1823" s="180"/>
      <c r="DF1823" s="180"/>
      <c r="DG1823" s="180"/>
      <c r="DH1823" s="180"/>
      <c r="DI1823" s="180"/>
      <c r="DJ1823" s="180"/>
      <c r="DK1823" s="180"/>
      <c r="DL1823" s="180"/>
      <c r="DM1823" s="180"/>
      <c r="DN1823" s="180"/>
      <c r="DO1823" s="180"/>
      <c r="DP1823" s="180"/>
      <c r="DQ1823" s="180"/>
      <c r="DR1823" s="180"/>
      <c r="DS1823" s="180"/>
      <c r="DT1823" s="180"/>
      <c r="DU1823" s="180"/>
      <c r="DV1823" s="180"/>
      <c r="DW1823" s="180"/>
      <c r="DX1823" s="180"/>
      <c r="DY1823" s="180"/>
      <c r="DZ1823" s="180"/>
      <c r="EA1823" s="180"/>
      <c r="EB1823" s="180"/>
      <c r="EC1823" s="180"/>
      <c r="ED1823" s="180"/>
      <c r="EE1823" s="180"/>
      <c r="EF1823" s="180"/>
      <c r="EG1823" s="180"/>
      <c r="EH1823" s="180"/>
      <c r="EI1823" s="180"/>
      <c r="EJ1823" s="180"/>
      <c r="EK1823" s="180"/>
      <c r="EL1823" s="180"/>
      <c r="EM1823" s="180"/>
      <c r="EN1823" s="180"/>
      <c r="EO1823" s="180"/>
      <c r="EP1823" s="180"/>
      <c r="EQ1823" s="180"/>
      <c r="ER1823" s="180"/>
      <c r="ES1823" s="180"/>
      <c r="ET1823" s="180"/>
      <c r="EU1823" s="180"/>
      <c r="EV1823" s="180"/>
      <c r="EW1823" s="180"/>
      <c r="EX1823" s="180"/>
      <c r="EY1823" s="180"/>
      <c r="EZ1823" s="180"/>
      <c r="FA1823" s="180"/>
      <c r="FB1823" s="180"/>
      <c r="FC1823" s="180"/>
      <c r="FD1823" s="180"/>
      <c r="FE1823" s="180"/>
      <c r="FF1823" s="180"/>
      <c r="FG1823" s="180"/>
      <c r="FH1823" s="180"/>
      <c r="FI1823" s="180"/>
      <c r="FJ1823" s="180"/>
      <c r="FK1823" s="180"/>
      <c r="FL1823" s="180"/>
      <c r="FM1823" s="180"/>
      <c r="FN1823" s="180"/>
      <c r="FO1823" s="180"/>
      <c r="FP1823" s="180"/>
      <c r="FQ1823" s="180"/>
      <c r="FR1823" s="180"/>
      <c r="FS1823" s="180"/>
      <c r="FT1823" s="180"/>
      <c r="FU1823" s="180"/>
      <c r="FV1823" s="180"/>
      <c r="FW1823" s="180"/>
      <c r="FX1823" s="180"/>
      <c r="FY1823" s="180"/>
      <c r="FZ1823" s="180"/>
      <c r="GA1823" s="180"/>
      <c r="GB1823" s="180"/>
      <c r="GC1823" s="180"/>
      <c r="GD1823" s="180"/>
      <c r="GE1823" s="180"/>
      <c r="GF1823" s="180"/>
      <c r="GG1823" s="180"/>
      <c r="GH1823" s="180"/>
      <c r="GI1823" s="180"/>
      <c r="GJ1823" s="180"/>
      <c r="GK1823" s="180"/>
      <c r="GL1823" s="180"/>
      <c r="GM1823" s="180"/>
      <c r="GN1823" s="180"/>
      <c r="GO1823" s="180"/>
      <c r="GP1823" s="180"/>
      <c r="GQ1823" s="180"/>
      <c r="GR1823" s="180"/>
      <c r="GS1823" s="180"/>
      <c r="GT1823" s="180"/>
      <c r="GU1823" s="180"/>
      <c r="GV1823" s="180"/>
      <c r="GW1823" s="180"/>
      <c r="GX1823" s="180"/>
      <c r="GY1823" s="180"/>
      <c r="GZ1823" s="180"/>
      <c r="HA1823" s="180"/>
      <c r="HB1823" s="180"/>
      <c r="HC1823" s="180"/>
      <c r="HD1823" s="180"/>
      <c r="HE1823" s="180"/>
      <c r="HF1823" s="180"/>
      <c r="HG1823" s="180"/>
      <c r="HH1823" s="180"/>
      <c r="HI1823" s="180"/>
      <c r="HJ1823" s="180"/>
      <c r="HK1823" s="180"/>
      <c r="HL1823" s="180"/>
      <c r="HM1823" s="180"/>
      <c r="HN1823" s="180"/>
      <c r="HO1823" s="180"/>
      <c r="HP1823" s="180"/>
      <c r="HQ1823" s="180"/>
      <c r="HR1823" s="180"/>
      <c r="HS1823" s="180"/>
      <c r="HT1823" s="180"/>
      <c r="HU1823" s="180"/>
      <c r="HV1823" s="180"/>
      <c r="HW1823" s="180"/>
      <c r="HX1823" s="180"/>
      <c r="HY1823" s="180"/>
      <c r="HZ1823" s="180"/>
    </row>
    <row r="1824" spans="1:4" ht="15.75">
      <c r="A1824" s="182"/>
      <c r="B1824" s="182"/>
      <c r="C1824" s="182"/>
      <c r="D1824" s="182"/>
    </row>
    <row r="1825" spans="1:4" ht="15.75">
      <c r="A1825" s="182" t="s">
        <v>159</v>
      </c>
      <c r="B1825" s="182"/>
      <c r="C1825" s="182"/>
      <c r="D1825" s="182"/>
    </row>
    <row r="1826" spans="1:4" ht="15.75">
      <c r="A1826" s="182" t="s">
        <v>160</v>
      </c>
      <c r="B1826" s="182"/>
      <c r="C1826" s="182"/>
      <c r="D1826" s="182"/>
    </row>
    <row r="1827" spans="1:4" ht="15.75">
      <c r="A1827" s="182" t="s">
        <v>190</v>
      </c>
      <c r="B1827" s="182"/>
      <c r="C1827" s="182"/>
      <c r="D1827" s="182"/>
    </row>
    <row r="1828" spans="1:4" ht="15.75">
      <c r="A1828" s="187" t="s">
        <v>162</v>
      </c>
      <c r="B1828" s="187"/>
      <c r="C1828" s="187"/>
      <c r="D1828" s="187"/>
    </row>
    <row r="1829" spans="1:4" ht="31.5">
      <c r="A1829" s="184" t="s">
        <v>163</v>
      </c>
      <c r="B1829" s="185" t="s">
        <v>71</v>
      </c>
      <c r="C1829" s="183">
        <v>343625</v>
      </c>
      <c r="D1829" s="183">
        <v>84661</v>
      </c>
    </row>
    <row r="1830" spans="1:4" ht="31.5">
      <c r="A1830" s="184" t="s">
        <v>164</v>
      </c>
      <c r="B1830" s="185" t="s">
        <v>165</v>
      </c>
      <c r="C1830" s="183">
        <v>343625</v>
      </c>
      <c r="D1830" s="183">
        <v>84661</v>
      </c>
    </row>
    <row r="1831" spans="1:4" ht="15.75">
      <c r="A1831" s="184" t="s">
        <v>168</v>
      </c>
      <c r="B1831" s="185" t="s">
        <v>169</v>
      </c>
      <c r="C1831" s="183">
        <v>30414</v>
      </c>
      <c r="D1831" s="183">
        <v>14910</v>
      </c>
    </row>
    <row r="1832" spans="1:4" ht="15.75">
      <c r="A1832" s="184" t="s">
        <v>203</v>
      </c>
      <c r="B1832" s="185" t="s">
        <v>204</v>
      </c>
      <c r="C1832" s="183">
        <v>3550</v>
      </c>
      <c r="D1832" s="183">
        <v>12740</v>
      </c>
    </row>
    <row r="1833" spans="1:4" ht="31.5">
      <c r="A1833" s="184" t="s">
        <v>191</v>
      </c>
      <c r="B1833" s="185" t="s">
        <v>192</v>
      </c>
      <c r="C1833" s="183">
        <v>17764</v>
      </c>
      <c r="D1833" s="183">
        <v>1932</v>
      </c>
    </row>
    <row r="1834" spans="1:4" ht="15.75">
      <c r="A1834" s="184" t="s">
        <v>193</v>
      </c>
      <c r="B1834" s="185" t="s">
        <v>194</v>
      </c>
      <c r="C1834" s="183">
        <v>9100</v>
      </c>
      <c r="D1834" s="183">
        <v>0</v>
      </c>
    </row>
    <row r="1835" spans="1:4" ht="15.75">
      <c r="A1835" s="184" t="s">
        <v>195</v>
      </c>
      <c r="B1835" s="185" t="s">
        <v>196</v>
      </c>
      <c r="C1835" s="183">
        <v>0</v>
      </c>
      <c r="D1835" s="183">
        <v>238</v>
      </c>
    </row>
    <row r="1836" spans="1:4" ht="15.75">
      <c r="A1836" s="184" t="s">
        <v>172</v>
      </c>
      <c r="B1836" s="185" t="s">
        <v>173</v>
      </c>
      <c r="C1836" s="183">
        <v>66043</v>
      </c>
      <c r="D1836" s="183">
        <v>17016</v>
      </c>
    </row>
    <row r="1837" spans="1:4" ht="31.5">
      <c r="A1837" s="184" t="s">
        <v>174</v>
      </c>
      <c r="B1837" s="185" t="s">
        <v>175</v>
      </c>
      <c r="C1837" s="183">
        <v>43786</v>
      </c>
      <c r="D1837" s="183">
        <v>10702</v>
      </c>
    </row>
    <row r="1838" spans="1:4" ht="15.75">
      <c r="A1838" s="184" t="s">
        <v>176</v>
      </c>
      <c r="B1838" s="185" t="s">
        <v>177</v>
      </c>
      <c r="C1838" s="183">
        <v>16493</v>
      </c>
      <c r="D1838" s="183">
        <v>4254</v>
      </c>
    </row>
    <row r="1839" spans="1:4" ht="15.75">
      <c r="A1839" s="184" t="s">
        <v>178</v>
      </c>
      <c r="B1839" s="185" t="s">
        <v>179</v>
      </c>
      <c r="C1839" s="183">
        <v>5764</v>
      </c>
      <c r="D1839" s="183">
        <v>2060</v>
      </c>
    </row>
    <row r="1840" spans="1:4" ht="15.75">
      <c r="A1840" s="182" t="s">
        <v>188</v>
      </c>
      <c r="B1840" s="182"/>
      <c r="C1840" s="183">
        <v>440082</v>
      </c>
      <c r="D1840" s="183">
        <v>116587</v>
      </c>
    </row>
    <row r="1841" spans="1:4" ht="15.75">
      <c r="A1841" s="182" t="s">
        <v>197</v>
      </c>
      <c r="B1841" s="182"/>
      <c r="C1841" s="183">
        <v>440082</v>
      </c>
      <c r="D1841" s="183">
        <v>116587</v>
      </c>
    </row>
    <row r="1842" spans="1:4" ht="15.75">
      <c r="A1842" s="184"/>
      <c r="B1842" s="181"/>
      <c r="C1842" s="183"/>
      <c r="D1842" s="183"/>
    </row>
    <row r="1843" spans="1:4" ht="15.75">
      <c r="A1843" s="182" t="s">
        <v>198</v>
      </c>
      <c r="B1843" s="182"/>
      <c r="C1843" s="183">
        <v>440082</v>
      </c>
      <c r="D1843" s="183">
        <v>116587</v>
      </c>
    </row>
    <row r="1844" spans="1:4" ht="15.75">
      <c r="A1844" s="184"/>
      <c r="B1844" s="181"/>
      <c r="C1844" s="183"/>
      <c r="D1844" s="183"/>
    </row>
    <row r="1845" spans="1:4" ht="15.75">
      <c r="A1845" s="182" t="s">
        <v>199</v>
      </c>
      <c r="B1845" s="182"/>
      <c r="C1845" s="183">
        <v>440082</v>
      </c>
      <c r="D1845" s="183">
        <v>116587</v>
      </c>
    </row>
    <row r="1846" spans="1:4" ht="15.75">
      <c r="A1846" s="184"/>
      <c r="B1846" s="181"/>
      <c r="C1846" s="183"/>
      <c r="D1846" s="183"/>
    </row>
    <row r="1847" spans="1:4" ht="15.75">
      <c r="A1847" s="182" t="s">
        <v>200</v>
      </c>
      <c r="B1847" s="182"/>
      <c r="C1847" s="182"/>
      <c r="D1847" s="182"/>
    </row>
    <row r="1848" spans="1:4" ht="15.75">
      <c r="A1848" s="182" t="s">
        <v>201</v>
      </c>
      <c r="B1848" s="182"/>
      <c r="C1848" s="182"/>
      <c r="D1848" s="182"/>
    </row>
    <row r="1849" spans="1:4" ht="15.75">
      <c r="A1849" s="182" t="s">
        <v>202</v>
      </c>
      <c r="B1849" s="182"/>
      <c r="C1849" s="182"/>
      <c r="D1849" s="182"/>
    </row>
    <row r="1850" spans="1:4" ht="15.75">
      <c r="A1850" s="187" t="s">
        <v>211</v>
      </c>
      <c r="B1850" s="187"/>
      <c r="C1850" s="187"/>
      <c r="D1850" s="187"/>
    </row>
    <row r="1851" spans="1:4" ht="15.75">
      <c r="A1851" s="184" t="s">
        <v>214</v>
      </c>
      <c r="B1851" s="185" t="s">
        <v>215</v>
      </c>
      <c r="C1851" s="183">
        <v>6060</v>
      </c>
      <c r="D1851" s="183">
        <v>0</v>
      </c>
    </row>
    <row r="1852" spans="1:4" ht="15.75">
      <c r="A1852" s="184" t="s">
        <v>216</v>
      </c>
      <c r="B1852" s="185" t="s">
        <v>217</v>
      </c>
      <c r="C1852" s="183">
        <v>6060</v>
      </c>
      <c r="D1852" s="183">
        <v>0</v>
      </c>
    </row>
    <row r="1853" spans="1:4" ht="15.75">
      <c r="A1853" s="182" t="s">
        <v>218</v>
      </c>
      <c r="B1853" s="182"/>
      <c r="C1853" s="183">
        <v>6060</v>
      </c>
      <c r="D1853" s="183">
        <v>0</v>
      </c>
    </row>
    <row r="1854" spans="1:4" ht="15.75">
      <c r="A1854" s="182" t="s">
        <v>219</v>
      </c>
      <c r="B1854" s="182"/>
      <c r="C1854" s="183">
        <v>6060</v>
      </c>
      <c r="D1854" s="183">
        <v>0</v>
      </c>
    </row>
    <row r="1855" spans="1:4" ht="15.75">
      <c r="A1855" s="184"/>
      <c r="B1855" s="181"/>
      <c r="C1855" s="183"/>
      <c r="D1855" s="183"/>
    </row>
    <row r="1856" spans="1:4" ht="15.75">
      <c r="A1856" s="182" t="s">
        <v>220</v>
      </c>
      <c r="B1856" s="182"/>
      <c r="C1856" s="183">
        <v>6060</v>
      </c>
      <c r="D1856" s="183">
        <v>0</v>
      </c>
    </row>
    <row r="1857" spans="1:4" ht="15.75">
      <c r="A1857" s="184"/>
      <c r="B1857" s="181"/>
      <c r="C1857" s="183"/>
      <c r="D1857" s="183"/>
    </row>
    <row r="1858" spans="1:4" ht="31.5">
      <c r="A1858" s="182" t="s">
        <v>221</v>
      </c>
      <c r="B1858" s="182"/>
      <c r="C1858" s="182"/>
      <c r="D1858" s="182"/>
    </row>
    <row r="1859" spans="1:4" ht="31.5">
      <c r="A1859" s="182" t="s">
        <v>228</v>
      </c>
      <c r="B1859" s="182"/>
      <c r="C1859" s="182"/>
      <c r="D1859" s="182"/>
    </row>
    <row r="1860" spans="1:4" ht="15.75">
      <c r="A1860" s="187" t="s">
        <v>162</v>
      </c>
      <c r="B1860" s="187"/>
      <c r="C1860" s="187"/>
      <c r="D1860" s="187"/>
    </row>
    <row r="1861" spans="1:4" ht="15.75">
      <c r="A1861" s="184" t="s">
        <v>180</v>
      </c>
      <c r="B1861" s="185" t="s">
        <v>181</v>
      </c>
      <c r="C1861" s="183">
        <v>50000</v>
      </c>
      <c r="D1861" s="183">
        <v>0</v>
      </c>
    </row>
    <row r="1862" spans="1:4" ht="15.75">
      <c r="A1862" s="184" t="s">
        <v>184</v>
      </c>
      <c r="B1862" s="185" t="s">
        <v>185</v>
      </c>
      <c r="C1862" s="183">
        <v>50000</v>
      </c>
      <c r="D1862" s="183">
        <v>0</v>
      </c>
    </row>
    <row r="1863" spans="1:4" ht="15.75">
      <c r="A1863" s="182" t="s">
        <v>188</v>
      </c>
      <c r="B1863" s="182"/>
      <c r="C1863" s="183">
        <v>50000</v>
      </c>
      <c r="D1863" s="183">
        <v>0</v>
      </c>
    </row>
    <row r="1864" spans="1:4" ht="15.75">
      <c r="A1864" s="187" t="s">
        <v>211</v>
      </c>
      <c r="B1864" s="187"/>
      <c r="C1864" s="187"/>
      <c r="D1864" s="187"/>
    </row>
    <row r="1865" spans="1:4" ht="15.75">
      <c r="A1865" s="184" t="s">
        <v>214</v>
      </c>
      <c r="B1865" s="185" t="s">
        <v>215</v>
      </c>
      <c r="C1865" s="183">
        <v>0</v>
      </c>
      <c r="D1865" s="183">
        <v>0</v>
      </c>
    </row>
    <row r="1866" spans="1:4" ht="15.75">
      <c r="A1866" s="184" t="s">
        <v>229</v>
      </c>
      <c r="B1866" s="185" t="s">
        <v>230</v>
      </c>
      <c r="C1866" s="183">
        <v>0</v>
      </c>
      <c r="D1866" s="183">
        <v>0</v>
      </c>
    </row>
    <row r="1867" spans="1:4" ht="15.75">
      <c r="A1867" s="182" t="s">
        <v>218</v>
      </c>
      <c r="B1867" s="182"/>
      <c r="C1867" s="183">
        <v>0</v>
      </c>
      <c r="D1867" s="183">
        <v>0</v>
      </c>
    </row>
    <row r="1868" spans="1:4" ht="31.5">
      <c r="A1868" s="182" t="s">
        <v>231</v>
      </c>
      <c r="B1868" s="182"/>
      <c r="C1868" s="183">
        <v>50000</v>
      </c>
      <c r="D1868" s="183">
        <v>0</v>
      </c>
    </row>
    <row r="1869" spans="1:4" ht="15.75">
      <c r="A1869" s="184"/>
      <c r="B1869" s="181"/>
      <c r="C1869" s="183"/>
      <c r="D1869" s="183"/>
    </row>
    <row r="1870" spans="1:4" ht="31.5">
      <c r="A1870" s="182" t="s">
        <v>236</v>
      </c>
      <c r="B1870" s="182"/>
      <c r="C1870" s="183">
        <v>50000</v>
      </c>
      <c r="D1870" s="183">
        <v>0</v>
      </c>
    </row>
    <row r="1871" spans="1:4" ht="15.75">
      <c r="A1871" s="184"/>
      <c r="B1871" s="181"/>
      <c r="C1871" s="183"/>
      <c r="D1871" s="183"/>
    </row>
    <row r="1872" spans="1:4" ht="15.75">
      <c r="A1872" s="182" t="s">
        <v>237</v>
      </c>
      <c r="B1872" s="182"/>
      <c r="C1872" s="183">
        <v>56060</v>
      </c>
      <c r="D1872" s="183">
        <v>0</v>
      </c>
    </row>
    <row r="1873" spans="1:4" ht="15.75">
      <c r="A1873" s="184"/>
      <c r="B1873" s="181"/>
      <c r="C1873" s="183"/>
      <c r="D1873" s="183"/>
    </row>
    <row r="1874" spans="1:4" ht="15.75">
      <c r="A1874" s="182" t="s">
        <v>238</v>
      </c>
      <c r="B1874" s="182"/>
      <c r="C1874" s="182"/>
      <c r="D1874" s="182"/>
    </row>
    <row r="1875" spans="1:4" ht="15.75">
      <c r="A1875" s="182" t="s">
        <v>249</v>
      </c>
      <c r="B1875" s="182"/>
      <c r="C1875" s="182"/>
      <c r="D1875" s="182"/>
    </row>
    <row r="1876" spans="1:4" ht="15.75">
      <c r="A1876" s="187" t="s">
        <v>162</v>
      </c>
      <c r="B1876" s="187"/>
      <c r="C1876" s="187"/>
      <c r="D1876" s="187"/>
    </row>
    <row r="1877" spans="1:4" ht="15.75">
      <c r="A1877" s="184" t="s">
        <v>180</v>
      </c>
      <c r="B1877" s="185" t="s">
        <v>181</v>
      </c>
      <c r="C1877" s="183">
        <v>26285</v>
      </c>
      <c r="D1877" s="183">
        <v>26196</v>
      </c>
    </row>
    <row r="1878" spans="1:4" ht="15.75">
      <c r="A1878" s="184" t="s">
        <v>207</v>
      </c>
      <c r="B1878" s="185" t="s">
        <v>208</v>
      </c>
      <c r="C1878" s="183">
        <v>22285</v>
      </c>
      <c r="D1878" s="183">
        <v>22285</v>
      </c>
    </row>
    <row r="1879" spans="1:4" ht="15.75">
      <c r="A1879" s="184" t="s">
        <v>233</v>
      </c>
      <c r="B1879" s="185" t="s">
        <v>234</v>
      </c>
      <c r="C1879" s="183">
        <v>4000</v>
      </c>
      <c r="D1879" s="183">
        <v>3911</v>
      </c>
    </row>
    <row r="1880" spans="1:4" ht="15.75">
      <c r="A1880" s="182" t="s">
        <v>188</v>
      </c>
      <c r="B1880" s="182"/>
      <c r="C1880" s="183">
        <v>26285</v>
      </c>
      <c r="D1880" s="183">
        <v>26196</v>
      </c>
    </row>
    <row r="1881" spans="1:4" ht="15.75">
      <c r="A1881" s="187" t="s">
        <v>211</v>
      </c>
      <c r="B1881" s="187"/>
      <c r="C1881" s="187"/>
      <c r="D1881" s="187"/>
    </row>
    <row r="1882" spans="1:4" ht="15.75">
      <c r="A1882" s="184" t="s">
        <v>212</v>
      </c>
      <c r="B1882" s="185" t="s">
        <v>213</v>
      </c>
      <c r="C1882" s="183">
        <v>17769</v>
      </c>
      <c r="D1882" s="183">
        <v>0</v>
      </c>
    </row>
    <row r="1883" spans="1:4" ht="15.75">
      <c r="A1883" s="182" t="s">
        <v>218</v>
      </c>
      <c r="B1883" s="182"/>
      <c r="C1883" s="183">
        <v>17769</v>
      </c>
      <c r="D1883" s="183">
        <v>0</v>
      </c>
    </row>
    <row r="1884" spans="1:4" ht="15.75">
      <c r="A1884" s="184"/>
      <c r="B1884" s="181"/>
      <c r="C1884" s="183"/>
      <c r="D1884" s="183"/>
    </row>
    <row r="1885" spans="1:4" ht="31.5">
      <c r="A1885" s="182" t="s">
        <v>283</v>
      </c>
      <c r="B1885" s="182"/>
      <c r="C1885" s="183">
        <v>44054</v>
      </c>
      <c r="D1885" s="183">
        <v>26196</v>
      </c>
    </row>
    <row r="1886" spans="1:4" ht="15.75">
      <c r="A1886" s="182" t="s">
        <v>290</v>
      </c>
      <c r="B1886" s="182"/>
      <c r="C1886" s="182"/>
      <c r="D1886" s="182"/>
    </row>
    <row r="1887" spans="1:4" ht="15.75">
      <c r="A1887" s="187" t="s">
        <v>162</v>
      </c>
      <c r="B1887" s="187"/>
      <c r="C1887" s="187"/>
      <c r="D1887" s="187"/>
    </row>
    <row r="1888" spans="1:4" ht="31.5">
      <c r="A1888" s="184" t="s">
        <v>163</v>
      </c>
      <c r="B1888" s="185" t="s">
        <v>71</v>
      </c>
      <c r="C1888" s="183">
        <v>18507</v>
      </c>
      <c r="D1888" s="183">
        <v>2139</v>
      </c>
    </row>
    <row r="1889" spans="1:4" ht="31.5">
      <c r="A1889" s="184" t="s">
        <v>164</v>
      </c>
      <c r="B1889" s="185" t="s">
        <v>165</v>
      </c>
      <c r="C1889" s="183">
        <v>18507</v>
      </c>
      <c r="D1889" s="183">
        <v>2139</v>
      </c>
    </row>
    <row r="1890" spans="1:4" ht="15.75">
      <c r="A1890" s="184" t="s">
        <v>168</v>
      </c>
      <c r="B1890" s="185" t="s">
        <v>169</v>
      </c>
      <c r="C1890" s="183">
        <v>0</v>
      </c>
      <c r="D1890" s="183">
        <v>142</v>
      </c>
    </row>
    <row r="1891" spans="1:4" ht="15.75">
      <c r="A1891" s="184" t="s">
        <v>195</v>
      </c>
      <c r="B1891" s="185" t="s">
        <v>196</v>
      </c>
      <c r="C1891" s="183">
        <v>0</v>
      </c>
      <c r="D1891" s="183">
        <v>142</v>
      </c>
    </row>
    <row r="1892" spans="1:4" ht="15.75">
      <c r="A1892" s="184" t="s">
        <v>172</v>
      </c>
      <c r="B1892" s="185" t="s">
        <v>173</v>
      </c>
      <c r="C1892" s="183">
        <v>4842</v>
      </c>
      <c r="D1892" s="183">
        <v>549</v>
      </c>
    </row>
    <row r="1893" spans="1:4" ht="31.5">
      <c r="A1893" s="184" t="s">
        <v>174</v>
      </c>
      <c r="B1893" s="185" t="s">
        <v>175</v>
      </c>
      <c r="C1893" s="183">
        <v>2632</v>
      </c>
      <c r="D1893" s="183">
        <v>261</v>
      </c>
    </row>
    <row r="1894" spans="1:4" ht="31.5">
      <c r="A1894" s="184" t="s">
        <v>240</v>
      </c>
      <c r="B1894" s="185" t="s">
        <v>241</v>
      </c>
      <c r="C1894" s="183">
        <v>796</v>
      </c>
      <c r="D1894" s="183">
        <v>98</v>
      </c>
    </row>
    <row r="1895" spans="1:4" ht="15.75">
      <c r="A1895" s="184" t="s">
        <v>176</v>
      </c>
      <c r="B1895" s="185" t="s">
        <v>177</v>
      </c>
      <c r="C1895" s="183">
        <v>888</v>
      </c>
      <c r="D1895" s="183">
        <v>127</v>
      </c>
    </row>
    <row r="1896" spans="1:4" ht="15.75">
      <c r="A1896" s="184" t="s">
        <v>178</v>
      </c>
      <c r="B1896" s="185" t="s">
        <v>179</v>
      </c>
      <c r="C1896" s="183">
        <v>526</v>
      </c>
      <c r="D1896" s="183">
        <v>63</v>
      </c>
    </row>
    <row r="1897" spans="1:4" ht="15.75">
      <c r="A1897" s="182" t="s">
        <v>188</v>
      </c>
      <c r="B1897" s="182"/>
      <c r="C1897" s="183">
        <v>23349</v>
      </c>
      <c r="D1897" s="183">
        <v>2830</v>
      </c>
    </row>
    <row r="1898" spans="1:4" ht="15.75">
      <c r="A1898" s="182" t="s">
        <v>291</v>
      </c>
      <c r="B1898" s="182"/>
      <c r="C1898" s="183">
        <v>23349</v>
      </c>
      <c r="D1898" s="183">
        <v>2830</v>
      </c>
    </row>
    <row r="1899" spans="1:4" ht="15.75">
      <c r="A1899" s="184"/>
      <c r="B1899" s="181"/>
      <c r="C1899" s="183"/>
      <c r="D1899" s="183"/>
    </row>
    <row r="1900" spans="1:4" ht="15.75">
      <c r="A1900" s="182" t="s">
        <v>296</v>
      </c>
      <c r="B1900" s="182"/>
      <c r="C1900" s="183">
        <v>67403</v>
      </c>
      <c r="D1900" s="183">
        <v>29026</v>
      </c>
    </row>
    <row r="1901" spans="1:4" ht="15.75">
      <c r="A1901" s="184"/>
      <c r="B1901" s="181"/>
      <c r="C1901" s="183"/>
      <c r="D1901" s="183"/>
    </row>
    <row r="1902" spans="1:4" ht="15.75">
      <c r="A1902" s="182" t="s">
        <v>297</v>
      </c>
      <c r="B1902" s="182"/>
      <c r="C1902" s="182"/>
      <c r="D1902" s="182"/>
    </row>
    <row r="1903" spans="1:4" ht="15.75">
      <c r="A1903" s="182" t="s">
        <v>304</v>
      </c>
      <c r="B1903" s="182"/>
      <c r="C1903" s="182"/>
      <c r="D1903" s="182"/>
    </row>
    <row r="1904" spans="1:4" ht="15.75">
      <c r="A1904" s="187" t="s">
        <v>162</v>
      </c>
      <c r="B1904" s="187"/>
      <c r="C1904" s="187"/>
      <c r="D1904" s="187"/>
    </row>
    <row r="1905" spans="1:4" ht="15.75">
      <c r="A1905" s="184" t="s">
        <v>168</v>
      </c>
      <c r="B1905" s="185" t="s">
        <v>169</v>
      </c>
      <c r="C1905" s="183">
        <v>8436</v>
      </c>
      <c r="D1905" s="183">
        <v>1748</v>
      </c>
    </row>
    <row r="1906" spans="1:4" ht="15.75">
      <c r="A1906" s="184" t="s">
        <v>203</v>
      </c>
      <c r="B1906" s="185" t="s">
        <v>204</v>
      </c>
      <c r="C1906" s="183">
        <v>8436</v>
      </c>
      <c r="D1906" s="183">
        <v>1748</v>
      </c>
    </row>
    <row r="1907" spans="1:4" ht="15.75">
      <c r="A1907" s="184" t="s">
        <v>172</v>
      </c>
      <c r="B1907" s="185" t="s">
        <v>173</v>
      </c>
      <c r="C1907" s="183">
        <v>1008</v>
      </c>
      <c r="D1907" s="183">
        <v>208</v>
      </c>
    </row>
    <row r="1908" spans="1:4" ht="31.5">
      <c r="A1908" s="184" t="s">
        <v>174</v>
      </c>
      <c r="B1908" s="185" t="s">
        <v>175</v>
      </c>
      <c r="C1908" s="183">
        <v>522</v>
      </c>
      <c r="D1908" s="183">
        <v>108</v>
      </c>
    </row>
    <row r="1909" spans="1:4" ht="15.75">
      <c r="A1909" s="184" t="s">
        <v>176</v>
      </c>
      <c r="B1909" s="185" t="s">
        <v>177</v>
      </c>
      <c r="C1909" s="183">
        <v>306</v>
      </c>
      <c r="D1909" s="183">
        <v>63</v>
      </c>
    </row>
    <row r="1910" spans="1:4" ht="15.75">
      <c r="A1910" s="184" t="s">
        <v>178</v>
      </c>
      <c r="B1910" s="185" t="s">
        <v>179</v>
      </c>
      <c r="C1910" s="183">
        <v>180</v>
      </c>
      <c r="D1910" s="183">
        <v>37</v>
      </c>
    </row>
    <row r="1911" spans="1:4" ht="15.75">
      <c r="A1911" s="184" t="s">
        <v>180</v>
      </c>
      <c r="B1911" s="185" t="s">
        <v>181</v>
      </c>
      <c r="C1911" s="183">
        <v>1200</v>
      </c>
      <c r="D1911" s="183">
        <v>181</v>
      </c>
    </row>
    <row r="1912" spans="1:4" ht="15.75">
      <c r="A1912" s="184" t="s">
        <v>182</v>
      </c>
      <c r="B1912" s="185" t="s">
        <v>183</v>
      </c>
      <c r="C1912" s="183">
        <v>1200</v>
      </c>
      <c r="D1912" s="183">
        <v>181</v>
      </c>
    </row>
    <row r="1913" spans="1:4" ht="15.75">
      <c r="A1913" s="184" t="s">
        <v>265</v>
      </c>
      <c r="B1913" s="185" t="s">
        <v>266</v>
      </c>
      <c r="C1913" s="183">
        <v>0</v>
      </c>
      <c r="D1913" s="183">
        <v>884</v>
      </c>
    </row>
    <row r="1914" spans="1:4" ht="15.75">
      <c r="A1914" s="184" t="s">
        <v>267</v>
      </c>
      <c r="B1914" s="185" t="s">
        <v>268</v>
      </c>
      <c r="C1914" s="183">
        <v>0</v>
      </c>
      <c r="D1914" s="183">
        <v>884</v>
      </c>
    </row>
    <row r="1915" spans="1:4" ht="15.75">
      <c r="A1915" s="182" t="s">
        <v>188</v>
      </c>
      <c r="B1915" s="182"/>
      <c r="C1915" s="183">
        <v>10644</v>
      </c>
      <c r="D1915" s="183">
        <v>3021</v>
      </c>
    </row>
    <row r="1916" spans="1:4" ht="15.75">
      <c r="A1916" s="182" t="s">
        <v>305</v>
      </c>
      <c r="B1916" s="182"/>
      <c r="C1916" s="183">
        <v>10644</v>
      </c>
      <c r="D1916" s="183">
        <v>3021</v>
      </c>
    </row>
    <row r="1917" spans="1:4" ht="15.75">
      <c r="A1917" s="184"/>
      <c r="B1917" s="181"/>
      <c r="C1917" s="183"/>
      <c r="D1917" s="183"/>
    </row>
    <row r="1918" spans="1:4" ht="15.75">
      <c r="A1918" s="182" t="s">
        <v>306</v>
      </c>
      <c r="B1918" s="182"/>
      <c r="C1918" s="183">
        <v>10644</v>
      </c>
      <c r="D1918" s="183">
        <v>3021</v>
      </c>
    </row>
    <row r="1919" spans="1:4" ht="15.75">
      <c r="A1919" s="184"/>
      <c r="B1919" s="181"/>
      <c r="C1919" s="183"/>
      <c r="D1919" s="183"/>
    </row>
    <row r="1920" spans="1:4" ht="15.75">
      <c r="A1920" s="182" t="s">
        <v>307</v>
      </c>
      <c r="B1920" s="182"/>
      <c r="C1920" s="182"/>
      <c r="D1920" s="182"/>
    </row>
    <row r="1921" spans="1:4" ht="31.5">
      <c r="A1921" s="182" t="s">
        <v>308</v>
      </c>
      <c r="B1921" s="182"/>
      <c r="C1921" s="182"/>
      <c r="D1921" s="182"/>
    </row>
    <row r="1922" spans="1:4" ht="15.75">
      <c r="A1922" s="182" t="s">
        <v>311</v>
      </c>
      <c r="B1922" s="182"/>
      <c r="C1922" s="182"/>
      <c r="D1922" s="182"/>
    </row>
    <row r="1923" spans="1:4" ht="15.75">
      <c r="A1923" s="187" t="s">
        <v>162</v>
      </c>
      <c r="B1923" s="187"/>
      <c r="C1923" s="187"/>
      <c r="D1923" s="187"/>
    </row>
    <row r="1924" spans="1:4" ht="15.75">
      <c r="A1924" s="184" t="s">
        <v>180</v>
      </c>
      <c r="B1924" s="185" t="s">
        <v>181</v>
      </c>
      <c r="C1924" s="183">
        <v>1782</v>
      </c>
      <c r="D1924" s="183">
        <v>7149</v>
      </c>
    </row>
    <row r="1925" spans="1:4" ht="15.75">
      <c r="A1925" s="184" t="s">
        <v>182</v>
      </c>
      <c r="B1925" s="185" t="s">
        <v>183</v>
      </c>
      <c r="C1925" s="183">
        <v>1782</v>
      </c>
      <c r="D1925" s="183">
        <v>0</v>
      </c>
    </row>
    <row r="1926" spans="1:4" ht="15.75">
      <c r="A1926" s="184" t="s">
        <v>205</v>
      </c>
      <c r="B1926" s="185" t="s">
        <v>206</v>
      </c>
      <c r="C1926" s="183">
        <v>0</v>
      </c>
      <c r="D1926" s="183">
        <v>7140</v>
      </c>
    </row>
    <row r="1927" spans="1:4" ht="31.5">
      <c r="A1927" s="184" t="s">
        <v>256</v>
      </c>
      <c r="B1927" s="185" t="s">
        <v>257</v>
      </c>
      <c r="C1927" s="183">
        <v>0</v>
      </c>
      <c r="D1927" s="183">
        <v>9</v>
      </c>
    </row>
    <row r="1928" spans="1:4" ht="15.75">
      <c r="A1928" s="182" t="s">
        <v>188</v>
      </c>
      <c r="B1928" s="182"/>
      <c r="C1928" s="183">
        <v>1782</v>
      </c>
      <c r="D1928" s="183">
        <v>7149</v>
      </c>
    </row>
    <row r="1929" spans="1:4" ht="15.75">
      <c r="A1929" s="182" t="s">
        <v>314</v>
      </c>
      <c r="B1929" s="182"/>
      <c r="C1929" s="183">
        <v>1782</v>
      </c>
      <c r="D1929" s="183">
        <v>7149</v>
      </c>
    </row>
    <row r="1930" spans="1:4" ht="15.75">
      <c r="A1930" s="184"/>
      <c r="B1930" s="181"/>
      <c r="C1930" s="183"/>
      <c r="D1930" s="183"/>
    </row>
    <row r="1931" spans="1:4" ht="15.75">
      <c r="A1931" s="182" t="s">
        <v>315</v>
      </c>
      <c r="B1931" s="182"/>
      <c r="C1931" s="182"/>
      <c r="D1931" s="182"/>
    </row>
    <row r="1932" spans="1:4" ht="15.75">
      <c r="A1932" s="187" t="s">
        <v>162</v>
      </c>
      <c r="B1932" s="187"/>
      <c r="C1932" s="187"/>
      <c r="D1932" s="187"/>
    </row>
    <row r="1933" spans="1:4" ht="15.75">
      <c r="A1933" s="184" t="s">
        <v>180</v>
      </c>
      <c r="B1933" s="185" t="s">
        <v>181</v>
      </c>
      <c r="C1933" s="183">
        <v>7679</v>
      </c>
      <c r="D1933" s="183">
        <v>0</v>
      </c>
    </row>
    <row r="1934" spans="1:4" ht="15.75">
      <c r="A1934" s="184" t="s">
        <v>250</v>
      </c>
      <c r="B1934" s="185" t="s">
        <v>251</v>
      </c>
      <c r="C1934" s="183">
        <v>178</v>
      </c>
      <c r="D1934" s="183">
        <v>0</v>
      </c>
    </row>
    <row r="1935" spans="1:4" ht="15.75">
      <c r="A1935" s="184" t="s">
        <v>182</v>
      </c>
      <c r="B1935" s="185" t="s">
        <v>183</v>
      </c>
      <c r="C1935" s="183">
        <v>5358</v>
      </c>
      <c r="D1935" s="183">
        <v>0</v>
      </c>
    </row>
    <row r="1936" spans="1:4" ht="15.75">
      <c r="A1936" s="184" t="s">
        <v>184</v>
      </c>
      <c r="B1936" s="185" t="s">
        <v>185</v>
      </c>
      <c r="C1936" s="183">
        <v>1233</v>
      </c>
      <c r="D1936" s="183">
        <v>0</v>
      </c>
    </row>
    <row r="1937" spans="1:4" ht="17.25" customHeight="1">
      <c r="A1937" s="184" t="s">
        <v>209</v>
      </c>
      <c r="B1937" s="185" t="s">
        <v>210</v>
      </c>
      <c r="C1937" s="183">
        <v>910</v>
      </c>
      <c r="D1937" s="183">
        <v>0</v>
      </c>
    </row>
    <row r="1938" spans="1:4" ht="15.75">
      <c r="A1938" s="182" t="s">
        <v>188</v>
      </c>
      <c r="B1938" s="182"/>
      <c r="C1938" s="183">
        <v>7679</v>
      </c>
      <c r="D1938" s="183">
        <v>0</v>
      </c>
    </row>
    <row r="1939" spans="1:4" ht="15.75">
      <c r="A1939" s="182" t="s">
        <v>316</v>
      </c>
      <c r="B1939" s="182"/>
      <c r="C1939" s="183">
        <v>7679</v>
      </c>
      <c r="D1939" s="183">
        <v>0</v>
      </c>
    </row>
    <row r="1940" spans="1:4" ht="15.75">
      <c r="A1940" s="182" t="s">
        <v>317</v>
      </c>
      <c r="B1940" s="182"/>
      <c r="C1940" s="182"/>
      <c r="D1940" s="182"/>
    </row>
    <row r="1941" spans="1:4" ht="15.75">
      <c r="A1941" s="187" t="s">
        <v>162</v>
      </c>
      <c r="B1941" s="187"/>
      <c r="C1941" s="187"/>
      <c r="D1941" s="187"/>
    </row>
    <row r="1942" spans="1:4" ht="15.75">
      <c r="A1942" s="184" t="s">
        <v>168</v>
      </c>
      <c r="B1942" s="185" t="s">
        <v>169</v>
      </c>
      <c r="C1942" s="183">
        <v>1000</v>
      </c>
      <c r="D1942" s="183">
        <v>33</v>
      </c>
    </row>
    <row r="1943" spans="1:4" ht="15.75">
      <c r="A1943" s="184" t="s">
        <v>193</v>
      </c>
      <c r="B1943" s="185" t="s">
        <v>194</v>
      </c>
      <c r="C1943" s="183">
        <v>1000</v>
      </c>
      <c r="D1943" s="183">
        <v>33</v>
      </c>
    </row>
    <row r="1944" spans="1:4" ht="15.75">
      <c r="A1944" s="184" t="s">
        <v>172</v>
      </c>
      <c r="B1944" s="185" t="s">
        <v>173</v>
      </c>
      <c r="C1944" s="183">
        <v>0</v>
      </c>
      <c r="D1944" s="183">
        <v>14</v>
      </c>
    </row>
    <row r="1945" spans="1:4" ht="15.75">
      <c r="A1945" s="184" t="s">
        <v>176</v>
      </c>
      <c r="B1945" s="185" t="s">
        <v>177</v>
      </c>
      <c r="C1945" s="183">
        <v>0</v>
      </c>
      <c r="D1945" s="183">
        <v>14</v>
      </c>
    </row>
    <row r="1946" spans="1:4" ht="15.75">
      <c r="A1946" s="182" t="s">
        <v>188</v>
      </c>
      <c r="B1946" s="182"/>
      <c r="C1946" s="183">
        <v>1000</v>
      </c>
      <c r="D1946" s="183">
        <v>47</v>
      </c>
    </row>
    <row r="1947" spans="1:4" ht="15.75">
      <c r="A1947" s="182" t="s">
        <v>318</v>
      </c>
      <c r="B1947" s="182"/>
      <c r="C1947" s="183">
        <v>1000</v>
      </c>
      <c r="D1947" s="183">
        <v>47</v>
      </c>
    </row>
    <row r="1948" spans="1:4" ht="15.75">
      <c r="A1948" s="182" t="s">
        <v>968</v>
      </c>
      <c r="B1948" s="182"/>
      <c r="C1948" s="182"/>
      <c r="D1948" s="182"/>
    </row>
    <row r="1949" spans="1:4" ht="15.75">
      <c r="A1949" s="187" t="s">
        <v>162</v>
      </c>
      <c r="B1949" s="187"/>
      <c r="C1949" s="187"/>
      <c r="D1949" s="187"/>
    </row>
    <row r="1950" spans="1:4" ht="15.75">
      <c r="A1950" s="184" t="s">
        <v>180</v>
      </c>
      <c r="B1950" s="185" t="s">
        <v>181</v>
      </c>
      <c r="C1950" s="183">
        <v>5639</v>
      </c>
      <c r="D1950" s="183">
        <v>0</v>
      </c>
    </row>
    <row r="1951" spans="1:4" ht="15.75">
      <c r="A1951" s="184" t="s">
        <v>182</v>
      </c>
      <c r="B1951" s="185" t="s">
        <v>183</v>
      </c>
      <c r="C1951" s="183">
        <v>162</v>
      </c>
      <c r="D1951" s="183">
        <v>0</v>
      </c>
    </row>
    <row r="1952" spans="1:4" ht="15.75">
      <c r="A1952" s="184" t="s">
        <v>184</v>
      </c>
      <c r="B1952" s="185" t="s">
        <v>185</v>
      </c>
      <c r="C1952" s="183">
        <v>5477</v>
      </c>
      <c r="D1952" s="183">
        <v>0</v>
      </c>
    </row>
    <row r="1953" spans="1:4" ht="15.75">
      <c r="A1953" s="182" t="s">
        <v>188</v>
      </c>
      <c r="B1953" s="182"/>
      <c r="C1953" s="183">
        <v>5639</v>
      </c>
      <c r="D1953" s="183">
        <v>0</v>
      </c>
    </row>
    <row r="1954" spans="1:4" ht="15.75">
      <c r="A1954" s="182" t="s">
        <v>967</v>
      </c>
      <c r="B1954" s="182"/>
      <c r="C1954" s="183">
        <v>5639</v>
      </c>
      <c r="D1954" s="183">
        <v>0</v>
      </c>
    </row>
    <row r="1955" spans="1:4" ht="15.75">
      <c r="A1955" s="182" t="s">
        <v>459</v>
      </c>
      <c r="B1955" s="182"/>
      <c r="C1955" s="182"/>
      <c r="D1955" s="182"/>
    </row>
    <row r="1956" spans="1:4" ht="15.75">
      <c r="A1956" s="187" t="s">
        <v>162</v>
      </c>
      <c r="B1956" s="187"/>
      <c r="C1956" s="187"/>
      <c r="D1956" s="187"/>
    </row>
    <row r="1957" spans="1:4" ht="15.75">
      <c r="A1957" s="184" t="s">
        <v>180</v>
      </c>
      <c r="B1957" s="185" t="s">
        <v>181</v>
      </c>
      <c r="C1957" s="183">
        <v>9250</v>
      </c>
      <c r="D1957" s="183">
        <v>0</v>
      </c>
    </row>
    <row r="1958" spans="1:4" ht="15.75" customHeight="1">
      <c r="A1958" s="184" t="s">
        <v>209</v>
      </c>
      <c r="B1958" s="185" t="s">
        <v>210</v>
      </c>
      <c r="C1958" s="183">
        <v>9250</v>
      </c>
      <c r="D1958" s="183">
        <v>0</v>
      </c>
    </row>
    <row r="1959" spans="1:4" ht="15.75">
      <c r="A1959" s="182" t="s">
        <v>188</v>
      </c>
      <c r="B1959" s="182"/>
      <c r="C1959" s="183">
        <v>9250</v>
      </c>
      <c r="D1959" s="183">
        <v>0</v>
      </c>
    </row>
    <row r="1960" spans="1:4" ht="15.75">
      <c r="A1960" s="182" t="s">
        <v>460</v>
      </c>
      <c r="B1960" s="182"/>
      <c r="C1960" s="183">
        <v>9250</v>
      </c>
      <c r="D1960" s="183">
        <v>0</v>
      </c>
    </row>
    <row r="1961" spans="1:4" ht="15.75">
      <c r="A1961" s="182" t="s">
        <v>335</v>
      </c>
      <c r="B1961" s="182"/>
      <c r="C1961" s="182"/>
      <c r="D1961" s="182"/>
    </row>
    <row r="1962" spans="1:4" ht="15.75">
      <c r="A1962" s="187" t="s">
        <v>162</v>
      </c>
      <c r="B1962" s="187"/>
      <c r="C1962" s="187"/>
      <c r="D1962" s="187"/>
    </row>
    <row r="1963" spans="1:4" ht="15.75">
      <c r="A1963" s="184" t="s">
        <v>168</v>
      </c>
      <c r="B1963" s="185" t="s">
        <v>169</v>
      </c>
      <c r="C1963" s="183">
        <v>0</v>
      </c>
      <c r="D1963" s="183">
        <v>4642</v>
      </c>
    </row>
    <row r="1964" spans="1:4" ht="15.75">
      <c r="A1964" s="184" t="s">
        <v>193</v>
      </c>
      <c r="B1964" s="185" t="s">
        <v>194</v>
      </c>
      <c r="C1964" s="183">
        <v>0</v>
      </c>
      <c r="D1964" s="183">
        <v>4642</v>
      </c>
    </row>
    <row r="1965" spans="1:4" ht="15.75">
      <c r="A1965" s="182" t="s">
        <v>188</v>
      </c>
      <c r="B1965" s="182"/>
      <c r="C1965" s="183">
        <v>0</v>
      </c>
      <c r="D1965" s="183">
        <v>4642</v>
      </c>
    </row>
    <row r="1966" spans="1:4" ht="15.75">
      <c r="A1966" s="182" t="s">
        <v>336</v>
      </c>
      <c r="B1966" s="182"/>
      <c r="C1966" s="183">
        <v>0</v>
      </c>
      <c r="D1966" s="183">
        <v>4642</v>
      </c>
    </row>
    <row r="1967" spans="1:4" ht="31.5">
      <c r="A1967" s="182" t="s">
        <v>337</v>
      </c>
      <c r="B1967" s="182"/>
      <c r="C1967" s="182"/>
      <c r="D1967" s="182"/>
    </row>
    <row r="1968" spans="1:4" ht="15.75">
      <c r="A1968" s="187" t="s">
        <v>162</v>
      </c>
      <c r="B1968" s="187"/>
      <c r="C1968" s="187"/>
      <c r="D1968" s="187"/>
    </row>
    <row r="1969" spans="1:4" ht="15.75">
      <c r="A1969" s="184" t="s">
        <v>180</v>
      </c>
      <c r="B1969" s="185" t="s">
        <v>181</v>
      </c>
      <c r="C1969" s="183">
        <v>5000</v>
      </c>
      <c r="D1969" s="183">
        <v>1872</v>
      </c>
    </row>
    <row r="1970" spans="1:4" ht="15.75">
      <c r="A1970" s="184" t="s">
        <v>205</v>
      </c>
      <c r="B1970" s="185" t="s">
        <v>206</v>
      </c>
      <c r="C1970" s="183">
        <v>0</v>
      </c>
      <c r="D1970" s="183">
        <v>1872</v>
      </c>
    </row>
    <row r="1971" spans="1:4" ht="15.75">
      <c r="A1971" s="184" t="s">
        <v>184</v>
      </c>
      <c r="B1971" s="185" t="s">
        <v>185</v>
      </c>
      <c r="C1971" s="183">
        <v>5000</v>
      </c>
      <c r="D1971" s="183">
        <v>0</v>
      </c>
    </row>
    <row r="1972" spans="1:4" ht="15.75">
      <c r="A1972" s="184" t="s">
        <v>265</v>
      </c>
      <c r="B1972" s="185" t="s">
        <v>266</v>
      </c>
      <c r="C1972" s="183">
        <v>0</v>
      </c>
      <c r="D1972" s="183">
        <v>9627</v>
      </c>
    </row>
    <row r="1973" spans="1:4" ht="15.75">
      <c r="A1973" s="184" t="s">
        <v>267</v>
      </c>
      <c r="B1973" s="185" t="s">
        <v>268</v>
      </c>
      <c r="C1973" s="183">
        <v>0</v>
      </c>
      <c r="D1973" s="183">
        <v>9627</v>
      </c>
    </row>
    <row r="1974" spans="1:4" ht="15.75">
      <c r="A1974" s="182" t="s">
        <v>188</v>
      </c>
      <c r="B1974" s="182"/>
      <c r="C1974" s="183">
        <v>5000</v>
      </c>
      <c r="D1974" s="183">
        <v>11499</v>
      </c>
    </row>
    <row r="1975" spans="1:4" ht="31.5">
      <c r="A1975" s="182" t="s">
        <v>338</v>
      </c>
      <c r="B1975" s="182"/>
      <c r="C1975" s="183">
        <v>5000</v>
      </c>
      <c r="D1975" s="183">
        <v>11499</v>
      </c>
    </row>
    <row r="1976" spans="1:4" ht="31.5">
      <c r="A1976" s="182" t="s">
        <v>339</v>
      </c>
      <c r="B1976" s="182"/>
      <c r="C1976" s="183">
        <v>30350</v>
      </c>
      <c r="D1976" s="183">
        <v>23337</v>
      </c>
    </row>
    <row r="1977" spans="1:4" ht="23.25" customHeight="1">
      <c r="A1977" s="182" t="s">
        <v>340</v>
      </c>
      <c r="B1977" s="182"/>
      <c r="C1977" s="183">
        <v>30350</v>
      </c>
      <c r="D1977" s="183">
        <v>23337</v>
      </c>
    </row>
    <row r="1978" spans="1:4" ht="15.75">
      <c r="A1978" s="184"/>
      <c r="B1978" s="181"/>
      <c r="C1978" s="183"/>
      <c r="D1978" s="183"/>
    </row>
    <row r="1979" spans="1:4" ht="21" customHeight="1">
      <c r="A1979" s="182" t="s">
        <v>341</v>
      </c>
      <c r="B1979" s="182"/>
      <c r="C1979" s="182"/>
      <c r="D1979" s="182"/>
    </row>
    <row r="1980" spans="1:4" ht="15.75">
      <c r="A1980" s="182" t="s">
        <v>346</v>
      </c>
      <c r="B1980" s="182"/>
      <c r="C1980" s="182"/>
      <c r="D1980" s="182"/>
    </row>
    <row r="1981" spans="1:4" ht="15.75">
      <c r="A1981" s="182" t="s">
        <v>347</v>
      </c>
      <c r="B1981" s="182"/>
      <c r="C1981" s="182"/>
      <c r="D1981" s="182"/>
    </row>
    <row r="1982" spans="1:4" ht="15.75">
      <c r="A1982" s="187" t="s">
        <v>269</v>
      </c>
      <c r="B1982" s="187"/>
      <c r="C1982" s="187"/>
      <c r="D1982" s="187"/>
    </row>
    <row r="1983" spans="1:4" ht="31.5">
      <c r="A1983" s="184" t="s">
        <v>348</v>
      </c>
      <c r="B1983" s="185" t="s">
        <v>28</v>
      </c>
      <c r="C1983" s="183">
        <v>63000</v>
      </c>
      <c r="D1983" s="183">
        <v>0</v>
      </c>
    </row>
    <row r="1984" spans="1:4" ht="15.75">
      <c r="A1984" s="182" t="s">
        <v>274</v>
      </c>
      <c r="B1984" s="182"/>
      <c r="C1984" s="183">
        <v>63000</v>
      </c>
      <c r="D1984" s="183">
        <v>0</v>
      </c>
    </row>
    <row r="1985" spans="1:4" ht="15.75">
      <c r="A1985" s="187" t="s">
        <v>211</v>
      </c>
      <c r="B1985" s="187"/>
      <c r="C1985" s="187"/>
      <c r="D1985" s="187"/>
    </row>
    <row r="1986" spans="1:4" ht="15.75">
      <c r="A1986" s="184" t="s">
        <v>212</v>
      </c>
      <c r="B1986" s="185" t="s">
        <v>213</v>
      </c>
      <c r="C1986" s="183">
        <v>11859</v>
      </c>
      <c r="D1986" s="183">
        <v>0</v>
      </c>
    </row>
    <row r="1987" spans="1:4" ht="15.75">
      <c r="A1987" s="182" t="s">
        <v>218</v>
      </c>
      <c r="B1987" s="182"/>
      <c r="C1987" s="183">
        <v>11859</v>
      </c>
      <c r="D1987" s="183">
        <v>0</v>
      </c>
    </row>
    <row r="1988" spans="1:4" ht="15.75">
      <c r="A1988" s="182" t="s">
        <v>349</v>
      </c>
      <c r="B1988" s="182"/>
      <c r="C1988" s="183">
        <v>74859</v>
      </c>
      <c r="D1988" s="183">
        <v>0</v>
      </c>
    </row>
    <row r="1989" spans="1:4" ht="31.5">
      <c r="A1989" s="182" t="s">
        <v>350</v>
      </c>
      <c r="B1989" s="182"/>
      <c r="C1989" s="182"/>
      <c r="D1989" s="182"/>
    </row>
    <row r="1990" spans="1:4" ht="15.75">
      <c r="A1990" s="187" t="s">
        <v>162</v>
      </c>
      <c r="B1990" s="187"/>
      <c r="C1990" s="187"/>
      <c r="D1990" s="187"/>
    </row>
    <row r="1991" spans="1:4" ht="31.5">
      <c r="A1991" s="184" t="s">
        <v>163</v>
      </c>
      <c r="B1991" s="185" t="s">
        <v>71</v>
      </c>
      <c r="C1991" s="183">
        <v>125850</v>
      </c>
      <c r="D1991" s="183">
        <v>14491</v>
      </c>
    </row>
    <row r="1992" spans="1:4" ht="31.5">
      <c r="A1992" s="184" t="s">
        <v>164</v>
      </c>
      <c r="B1992" s="185" t="s">
        <v>165</v>
      </c>
      <c r="C1992" s="183">
        <v>125850</v>
      </c>
      <c r="D1992" s="183">
        <v>14491</v>
      </c>
    </row>
    <row r="1993" spans="1:4" ht="15.75">
      <c r="A1993" s="184" t="s">
        <v>168</v>
      </c>
      <c r="B1993" s="185" t="s">
        <v>169</v>
      </c>
      <c r="C1993" s="183">
        <v>5950</v>
      </c>
      <c r="D1993" s="183">
        <v>0</v>
      </c>
    </row>
    <row r="1994" spans="1:4" ht="15.75">
      <c r="A1994" s="184" t="s">
        <v>203</v>
      </c>
      <c r="B1994" s="185" t="s">
        <v>204</v>
      </c>
      <c r="C1994" s="183">
        <v>2800</v>
      </c>
      <c r="D1994" s="183">
        <v>0</v>
      </c>
    </row>
    <row r="1995" spans="1:4" ht="31.5">
      <c r="A1995" s="184" t="s">
        <v>191</v>
      </c>
      <c r="B1995" s="185" t="s">
        <v>192</v>
      </c>
      <c r="C1995" s="183">
        <v>3150</v>
      </c>
      <c r="D1995" s="183">
        <v>0</v>
      </c>
    </row>
    <row r="1996" spans="1:4" ht="15.75">
      <c r="A1996" s="184" t="s">
        <v>195</v>
      </c>
      <c r="B1996" s="185" t="s">
        <v>196</v>
      </c>
      <c r="C1996" s="183">
        <v>0</v>
      </c>
      <c r="D1996" s="183">
        <v>0</v>
      </c>
    </row>
    <row r="1997" spans="1:4" ht="15.75">
      <c r="A1997" s="184" t="s">
        <v>172</v>
      </c>
      <c r="B1997" s="185" t="s">
        <v>173</v>
      </c>
      <c r="C1997" s="183">
        <v>26660</v>
      </c>
      <c r="D1997" s="183">
        <v>2577</v>
      </c>
    </row>
    <row r="1998" spans="1:4" ht="31.5">
      <c r="A1998" s="184" t="s">
        <v>174</v>
      </c>
      <c r="B1998" s="185" t="s">
        <v>175</v>
      </c>
      <c r="C1998" s="183">
        <v>16370</v>
      </c>
      <c r="D1998" s="183">
        <v>1546</v>
      </c>
    </row>
    <row r="1999" spans="1:4" ht="15.75">
      <c r="A1999" s="184" t="s">
        <v>176</v>
      </c>
      <c r="B1999" s="185" t="s">
        <v>177</v>
      </c>
      <c r="C1999" s="183">
        <v>6510</v>
      </c>
      <c r="D1999" s="183">
        <v>652</v>
      </c>
    </row>
    <row r="2000" spans="1:4" ht="15.75">
      <c r="A2000" s="184" t="s">
        <v>178</v>
      </c>
      <c r="B2000" s="185" t="s">
        <v>179</v>
      </c>
      <c r="C2000" s="183">
        <v>3780</v>
      </c>
      <c r="D2000" s="183">
        <v>379</v>
      </c>
    </row>
    <row r="2001" spans="1:4" ht="15.75">
      <c r="A2001" s="184" t="s">
        <v>180</v>
      </c>
      <c r="B2001" s="185" t="s">
        <v>181</v>
      </c>
      <c r="C2001" s="183">
        <v>506732</v>
      </c>
      <c r="D2001" s="183">
        <v>52060</v>
      </c>
    </row>
    <row r="2002" spans="1:4" ht="15.75">
      <c r="A2002" s="184" t="s">
        <v>225</v>
      </c>
      <c r="B2002" s="185" t="s">
        <v>226</v>
      </c>
      <c r="C2002" s="183">
        <v>3600</v>
      </c>
      <c r="D2002" s="183">
        <v>0</v>
      </c>
    </row>
    <row r="2003" spans="1:4" ht="15.75">
      <c r="A2003" s="184" t="s">
        <v>182</v>
      </c>
      <c r="B2003" s="185" t="s">
        <v>183</v>
      </c>
      <c r="C2003" s="183">
        <v>35700</v>
      </c>
      <c r="D2003" s="183">
        <v>3228</v>
      </c>
    </row>
    <row r="2004" spans="1:4" ht="15.75">
      <c r="A2004" s="184" t="s">
        <v>205</v>
      </c>
      <c r="B2004" s="185" t="s">
        <v>206</v>
      </c>
      <c r="C2004" s="183">
        <v>188500</v>
      </c>
      <c r="D2004" s="183">
        <v>43293</v>
      </c>
    </row>
    <row r="2005" spans="1:4" ht="15.75">
      <c r="A2005" s="184" t="s">
        <v>184</v>
      </c>
      <c r="B2005" s="185" t="s">
        <v>185</v>
      </c>
      <c r="C2005" s="183">
        <v>85932</v>
      </c>
      <c r="D2005" s="183">
        <v>5539</v>
      </c>
    </row>
    <row r="2006" spans="1:4" ht="15.75">
      <c r="A2006" s="184" t="s">
        <v>207</v>
      </c>
      <c r="B2006" s="185" t="s">
        <v>208</v>
      </c>
      <c r="C2006" s="183">
        <v>193000</v>
      </c>
      <c r="D2006" s="183">
        <v>0</v>
      </c>
    </row>
    <row r="2007" spans="1:4" ht="15.75">
      <c r="A2007" s="184" t="s">
        <v>258</v>
      </c>
      <c r="B2007" s="185" t="s">
        <v>259</v>
      </c>
      <c r="C2007" s="183">
        <v>800</v>
      </c>
      <c r="D2007" s="183">
        <v>0</v>
      </c>
    </row>
    <row r="2008" spans="1:4" ht="31.5">
      <c r="A2008" s="184" t="s">
        <v>262</v>
      </c>
      <c r="B2008" s="185" t="s">
        <v>263</v>
      </c>
      <c r="C2008" s="183">
        <v>800</v>
      </c>
      <c r="D2008" s="183">
        <v>0</v>
      </c>
    </row>
    <row r="2009" spans="1:4" ht="15.75">
      <c r="A2009" s="182" t="s">
        <v>188</v>
      </c>
      <c r="B2009" s="182"/>
      <c r="C2009" s="183">
        <v>665992</v>
      </c>
      <c r="D2009" s="183">
        <v>69128</v>
      </c>
    </row>
    <row r="2010" spans="1:4" ht="15.75">
      <c r="A2010" s="187" t="s">
        <v>211</v>
      </c>
      <c r="B2010" s="187"/>
      <c r="C2010" s="187"/>
      <c r="D2010" s="187"/>
    </row>
    <row r="2011" spans="1:4" ht="15.75">
      <c r="A2011" s="184" t="s">
        <v>212</v>
      </c>
      <c r="B2011" s="185" t="s">
        <v>213</v>
      </c>
      <c r="C2011" s="183">
        <v>7000</v>
      </c>
      <c r="D2011" s="183">
        <v>0</v>
      </c>
    </row>
    <row r="2012" spans="1:4" ht="15.75">
      <c r="A2012" s="182" t="s">
        <v>218</v>
      </c>
      <c r="B2012" s="182"/>
      <c r="C2012" s="183">
        <v>7000</v>
      </c>
      <c r="D2012" s="183">
        <v>0</v>
      </c>
    </row>
    <row r="2013" spans="1:4" ht="31.5">
      <c r="A2013" s="182" t="s">
        <v>966</v>
      </c>
      <c r="B2013" s="182"/>
      <c r="C2013" s="183">
        <v>672992</v>
      </c>
      <c r="D2013" s="183">
        <v>69128</v>
      </c>
    </row>
    <row r="2014" spans="1:4" ht="15.75">
      <c r="A2014" s="182" t="s">
        <v>356</v>
      </c>
      <c r="B2014" s="182"/>
      <c r="C2014" s="183">
        <v>747851</v>
      </c>
      <c r="D2014" s="183">
        <v>69128</v>
      </c>
    </row>
    <row r="2015" spans="1:4" ht="15.75">
      <c r="A2015" s="184"/>
      <c r="B2015" s="181"/>
      <c r="C2015" s="183"/>
      <c r="D2015" s="183"/>
    </row>
    <row r="2016" spans="1:4" ht="31.5">
      <c r="A2016" s="182" t="s">
        <v>357</v>
      </c>
      <c r="B2016" s="182"/>
      <c r="C2016" s="183">
        <v>747851</v>
      </c>
      <c r="D2016" s="183">
        <v>69128</v>
      </c>
    </row>
    <row r="2017" spans="1:4" ht="15.75">
      <c r="A2017" s="184"/>
      <c r="B2017" s="181"/>
      <c r="C2017" s="183"/>
      <c r="D2017" s="183"/>
    </row>
    <row r="2018" spans="1:4" ht="15.75">
      <c r="A2018" s="182" t="s">
        <v>358</v>
      </c>
      <c r="B2018" s="182"/>
      <c r="C2018" s="182"/>
      <c r="D2018" s="182"/>
    </row>
    <row r="2019" spans="1:4" ht="15.75">
      <c r="A2019" s="182" t="s">
        <v>363</v>
      </c>
      <c r="B2019" s="182"/>
      <c r="C2019" s="182"/>
      <c r="D2019" s="182"/>
    </row>
    <row r="2020" spans="1:4" ht="15.75">
      <c r="A2020" s="182" t="s">
        <v>364</v>
      </c>
      <c r="B2020" s="182"/>
      <c r="C2020" s="182"/>
      <c r="D2020" s="182"/>
    </row>
    <row r="2021" spans="1:4" ht="15.75">
      <c r="A2021" s="187" t="s">
        <v>162</v>
      </c>
      <c r="B2021" s="187"/>
      <c r="C2021" s="187"/>
      <c r="D2021" s="187"/>
    </row>
    <row r="2022" spans="1:4" ht="15.75">
      <c r="A2022" s="184" t="s">
        <v>180</v>
      </c>
      <c r="B2022" s="185" t="s">
        <v>181</v>
      </c>
      <c r="C2022" s="183">
        <v>0</v>
      </c>
      <c r="D2022" s="183">
        <v>3116</v>
      </c>
    </row>
    <row r="2023" spans="1:4" ht="15.75">
      <c r="A2023" s="184" t="s">
        <v>254</v>
      </c>
      <c r="B2023" s="185" t="s">
        <v>255</v>
      </c>
      <c r="C2023" s="183">
        <v>0</v>
      </c>
      <c r="D2023" s="183">
        <v>3116</v>
      </c>
    </row>
    <row r="2024" spans="1:4" ht="15.75">
      <c r="A2024" s="182" t="s">
        <v>188</v>
      </c>
      <c r="B2024" s="182"/>
      <c r="C2024" s="183">
        <v>0</v>
      </c>
      <c r="D2024" s="183">
        <v>3116</v>
      </c>
    </row>
    <row r="2025" spans="1:4" ht="15.75">
      <c r="A2025" s="182" t="s">
        <v>365</v>
      </c>
      <c r="B2025" s="182"/>
      <c r="C2025" s="183">
        <v>0</v>
      </c>
      <c r="D2025" s="183">
        <v>3116</v>
      </c>
    </row>
    <row r="2026" spans="1:4" ht="15.75">
      <c r="A2026" s="182" t="s">
        <v>366</v>
      </c>
      <c r="B2026" s="182"/>
      <c r="C2026" s="183">
        <v>0</v>
      </c>
      <c r="D2026" s="183">
        <v>3116</v>
      </c>
    </row>
    <row r="2027" spans="1:4" ht="15.75">
      <c r="A2027" s="182"/>
      <c r="B2027" s="182"/>
      <c r="C2027" s="183"/>
      <c r="D2027" s="183"/>
    </row>
    <row r="2028" spans="1:4" ht="15.75">
      <c r="A2028" s="182" t="s">
        <v>367</v>
      </c>
      <c r="B2028" s="182"/>
      <c r="C2028" s="183">
        <v>0</v>
      </c>
      <c r="D2028" s="183">
        <v>3116</v>
      </c>
    </row>
    <row r="2029" spans="1:4" ht="15.75">
      <c r="A2029" s="184"/>
      <c r="B2029" s="181"/>
      <c r="C2029" s="183"/>
      <c r="D2029" s="183"/>
    </row>
    <row r="2030" spans="1:234" s="179" customFormat="1" ht="15.75">
      <c r="A2030" s="182" t="s">
        <v>965</v>
      </c>
      <c r="B2030" s="181"/>
      <c r="C2030" s="181">
        <v>1352390</v>
      </c>
      <c r="D2030" s="181">
        <v>244215</v>
      </c>
      <c r="E2030" s="180"/>
      <c r="F2030" s="180"/>
      <c r="G2030" s="180"/>
      <c r="H2030" s="180"/>
      <c r="I2030" s="180"/>
      <c r="J2030" s="180"/>
      <c r="K2030" s="180"/>
      <c r="L2030" s="180"/>
      <c r="M2030" s="180"/>
      <c r="N2030" s="180"/>
      <c r="O2030" s="180"/>
      <c r="P2030" s="180"/>
      <c r="Q2030" s="180"/>
      <c r="R2030" s="180"/>
      <c r="S2030" s="180"/>
      <c r="T2030" s="180"/>
      <c r="U2030" s="180"/>
      <c r="V2030" s="180"/>
      <c r="W2030" s="180"/>
      <c r="X2030" s="180"/>
      <c r="Y2030" s="180"/>
      <c r="Z2030" s="180"/>
      <c r="AA2030" s="180"/>
      <c r="AB2030" s="180"/>
      <c r="AC2030" s="180"/>
      <c r="AD2030" s="180"/>
      <c r="AE2030" s="180"/>
      <c r="AF2030" s="180"/>
      <c r="AG2030" s="180"/>
      <c r="AH2030" s="180"/>
      <c r="AI2030" s="180"/>
      <c r="AJ2030" s="180"/>
      <c r="AK2030" s="180"/>
      <c r="AL2030" s="180"/>
      <c r="AM2030" s="180"/>
      <c r="AN2030" s="180"/>
      <c r="AO2030" s="180"/>
      <c r="AP2030" s="180"/>
      <c r="AQ2030" s="180"/>
      <c r="AR2030" s="180"/>
      <c r="AS2030" s="180"/>
      <c r="AT2030" s="180"/>
      <c r="AU2030" s="180"/>
      <c r="AV2030" s="180"/>
      <c r="AW2030" s="180"/>
      <c r="AX2030" s="180"/>
      <c r="AY2030" s="180"/>
      <c r="AZ2030" s="180"/>
      <c r="BA2030" s="180"/>
      <c r="BB2030" s="180"/>
      <c r="BC2030" s="180"/>
      <c r="BD2030" s="180"/>
      <c r="BE2030" s="180"/>
      <c r="BF2030" s="180"/>
      <c r="BG2030" s="180"/>
      <c r="BH2030" s="180"/>
      <c r="BI2030" s="180"/>
      <c r="BJ2030" s="180"/>
      <c r="BK2030" s="180"/>
      <c r="BL2030" s="180"/>
      <c r="BM2030" s="180"/>
      <c r="BN2030" s="180"/>
      <c r="BO2030" s="180"/>
      <c r="BP2030" s="180"/>
      <c r="BQ2030" s="180"/>
      <c r="BR2030" s="180"/>
      <c r="BS2030" s="180"/>
      <c r="BT2030" s="180"/>
      <c r="BU2030" s="180"/>
      <c r="BV2030" s="180"/>
      <c r="BW2030" s="180"/>
      <c r="BX2030" s="180"/>
      <c r="BY2030" s="180"/>
      <c r="BZ2030" s="180"/>
      <c r="CA2030" s="180"/>
      <c r="CB2030" s="180"/>
      <c r="CC2030" s="180"/>
      <c r="CD2030" s="180"/>
      <c r="CE2030" s="180"/>
      <c r="CF2030" s="180"/>
      <c r="CG2030" s="180"/>
      <c r="CH2030" s="180"/>
      <c r="CI2030" s="180"/>
      <c r="CJ2030" s="180"/>
      <c r="CK2030" s="180"/>
      <c r="CL2030" s="180"/>
      <c r="CM2030" s="180"/>
      <c r="CN2030" s="180"/>
      <c r="CO2030" s="180"/>
      <c r="CP2030" s="180"/>
      <c r="CQ2030" s="180"/>
      <c r="CR2030" s="180"/>
      <c r="CS2030" s="180"/>
      <c r="CT2030" s="180"/>
      <c r="CU2030" s="180"/>
      <c r="CV2030" s="180"/>
      <c r="CW2030" s="180"/>
      <c r="CX2030" s="180"/>
      <c r="CY2030" s="180"/>
      <c r="CZ2030" s="180"/>
      <c r="DA2030" s="180"/>
      <c r="DB2030" s="180"/>
      <c r="DC2030" s="180"/>
      <c r="DD2030" s="180"/>
      <c r="DE2030" s="180"/>
      <c r="DF2030" s="180"/>
      <c r="DG2030" s="180"/>
      <c r="DH2030" s="180"/>
      <c r="DI2030" s="180"/>
      <c r="DJ2030" s="180"/>
      <c r="DK2030" s="180"/>
      <c r="DL2030" s="180"/>
      <c r="DM2030" s="180"/>
      <c r="DN2030" s="180"/>
      <c r="DO2030" s="180"/>
      <c r="DP2030" s="180"/>
      <c r="DQ2030" s="180"/>
      <c r="DR2030" s="180"/>
      <c r="DS2030" s="180"/>
      <c r="DT2030" s="180"/>
      <c r="DU2030" s="180"/>
      <c r="DV2030" s="180"/>
      <c r="DW2030" s="180"/>
      <c r="DX2030" s="180"/>
      <c r="DY2030" s="180"/>
      <c r="DZ2030" s="180"/>
      <c r="EA2030" s="180"/>
      <c r="EB2030" s="180"/>
      <c r="EC2030" s="180"/>
      <c r="ED2030" s="180"/>
      <c r="EE2030" s="180"/>
      <c r="EF2030" s="180"/>
      <c r="EG2030" s="180"/>
      <c r="EH2030" s="180"/>
      <c r="EI2030" s="180"/>
      <c r="EJ2030" s="180"/>
      <c r="EK2030" s="180"/>
      <c r="EL2030" s="180"/>
      <c r="EM2030" s="180"/>
      <c r="EN2030" s="180"/>
      <c r="EO2030" s="180"/>
      <c r="EP2030" s="180"/>
      <c r="EQ2030" s="180"/>
      <c r="ER2030" s="180"/>
      <c r="ES2030" s="180"/>
      <c r="ET2030" s="180"/>
      <c r="EU2030" s="180"/>
      <c r="EV2030" s="180"/>
      <c r="EW2030" s="180"/>
      <c r="EX2030" s="180"/>
      <c r="EY2030" s="180"/>
      <c r="EZ2030" s="180"/>
      <c r="FA2030" s="180"/>
      <c r="FB2030" s="180"/>
      <c r="FC2030" s="180"/>
      <c r="FD2030" s="180"/>
      <c r="FE2030" s="180"/>
      <c r="FF2030" s="180"/>
      <c r="FG2030" s="180"/>
      <c r="FH2030" s="180"/>
      <c r="FI2030" s="180"/>
      <c r="FJ2030" s="180"/>
      <c r="FK2030" s="180"/>
      <c r="FL2030" s="180"/>
      <c r="FM2030" s="180"/>
      <c r="FN2030" s="180"/>
      <c r="FO2030" s="180"/>
      <c r="FP2030" s="180"/>
      <c r="FQ2030" s="180"/>
      <c r="FR2030" s="180"/>
      <c r="FS2030" s="180"/>
      <c r="FT2030" s="180"/>
      <c r="FU2030" s="180"/>
      <c r="FV2030" s="180"/>
      <c r="FW2030" s="180"/>
      <c r="FX2030" s="180"/>
      <c r="FY2030" s="180"/>
      <c r="FZ2030" s="180"/>
      <c r="GA2030" s="180"/>
      <c r="GB2030" s="180"/>
      <c r="GC2030" s="180"/>
      <c r="GD2030" s="180"/>
      <c r="GE2030" s="180"/>
      <c r="GF2030" s="180"/>
      <c r="GG2030" s="180"/>
      <c r="GH2030" s="180"/>
      <c r="GI2030" s="180"/>
      <c r="GJ2030" s="180"/>
      <c r="GK2030" s="180"/>
      <c r="GL2030" s="180"/>
      <c r="GM2030" s="180"/>
      <c r="GN2030" s="180"/>
      <c r="GO2030" s="180"/>
      <c r="GP2030" s="180"/>
      <c r="GQ2030" s="180"/>
      <c r="GR2030" s="180"/>
      <c r="GS2030" s="180"/>
      <c r="GT2030" s="180"/>
      <c r="GU2030" s="180"/>
      <c r="GV2030" s="180"/>
      <c r="GW2030" s="180"/>
      <c r="GX2030" s="180"/>
      <c r="GY2030" s="180"/>
      <c r="GZ2030" s="180"/>
      <c r="HA2030" s="180"/>
      <c r="HB2030" s="180"/>
      <c r="HC2030" s="180"/>
      <c r="HD2030" s="180"/>
      <c r="HE2030" s="180"/>
      <c r="HF2030" s="180"/>
      <c r="HG2030" s="180"/>
      <c r="HH2030" s="180"/>
      <c r="HI2030" s="180"/>
      <c r="HJ2030" s="180"/>
      <c r="HK2030" s="180"/>
      <c r="HL2030" s="180"/>
      <c r="HM2030" s="180"/>
      <c r="HN2030" s="180"/>
      <c r="HO2030" s="180"/>
      <c r="HP2030" s="180"/>
      <c r="HQ2030" s="180"/>
      <c r="HR2030" s="180"/>
      <c r="HS2030" s="180"/>
      <c r="HT2030" s="180"/>
      <c r="HU2030" s="180"/>
      <c r="HV2030" s="180"/>
      <c r="HW2030" s="180"/>
      <c r="HX2030" s="180"/>
      <c r="HY2030" s="180"/>
      <c r="HZ2030" s="180"/>
    </row>
    <row r="2031" spans="1:234" s="179" customFormat="1" ht="21" customHeight="1">
      <c r="A2031" s="182" t="s">
        <v>461</v>
      </c>
      <c r="B2031" s="181"/>
      <c r="C2031" s="181">
        <f>SUM(C977,C1821,C2030)</f>
        <v>130656999</v>
      </c>
      <c r="D2031" s="181">
        <f>SUM(D977,D1821,D2030)</f>
        <v>21759987</v>
      </c>
      <c r="E2031" s="180"/>
      <c r="F2031" s="180"/>
      <c r="G2031" s="180"/>
      <c r="H2031" s="180"/>
      <c r="I2031" s="180"/>
      <c r="J2031" s="180"/>
      <c r="K2031" s="180"/>
      <c r="L2031" s="180"/>
      <c r="M2031" s="180"/>
      <c r="N2031" s="180"/>
      <c r="O2031" s="180"/>
      <c r="P2031" s="180"/>
      <c r="Q2031" s="180"/>
      <c r="R2031" s="180"/>
      <c r="S2031" s="180"/>
      <c r="T2031" s="180"/>
      <c r="U2031" s="180"/>
      <c r="V2031" s="180"/>
      <c r="W2031" s="180"/>
      <c r="X2031" s="180"/>
      <c r="Y2031" s="180"/>
      <c r="Z2031" s="180"/>
      <c r="AA2031" s="180"/>
      <c r="AB2031" s="180"/>
      <c r="AC2031" s="180"/>
      <c r="AD2031" s="180"/>
      <c r="AE2031" s="180"/>
      <c r="AF2031" s="180"/>
      <c r="AG2031" s="180"/>
      <c r="AH2031" s="180"/>
      <c r="AI2031" s="180"/>
      <c r="AJ2031" s="180"/>
      <c r="AK2031" s="180"/>
      <c r="AL2031" s="180"/>
      <c r="AM2031" s="180"/>
      <c r="AN2031" s="180"/>
      <c r="AO2031" s="180"/>
      <c r="AP2031" s="180"/>
      <c r="AQ2031" s="180"/>
      <c r="AR2031" s="180"/>
      <c r="AS2031" s="180"/>
      <c r="AT2031" s="180"/>
      <c r="AU2031" s="180"/>
      <c r="AV2031" s="180"/>
      <c r="AW2031" s="180"/>
      <c r="AX2031" s="180"/>
      <c r="AY2031" s="180"/>
      <c r="AZ2031" s="180"/>
      <c r="BA2031" s="180"/>
      <c r="BB2031" s="180"/>
      <c r="BC2031" s="180"/>
      <c r="BD2031" s="180"/>
      <c r="BE2031" s="180"/>
      <c r="BF2031" s="180"/>
      <c r="BG2031" s="180"/>
      <c r="BH2031" s="180"/>
      <c r="BI2031" s="180"/>
      <c r="BJ2031" s="180"/>
      <c r="BK2031" s="180"/>
      <c r="BL2031" s="180"/>
      <c r="BM2031" s="180"/>
      <c r="BN2031" s="180"/>
      <c r="BO2031" s="180"/>
      <c r="BP2031" s="180"/>
      <c r="BQ2031" s="180"/>
      <c r="BR2031" s="180"/>
      <c r="BS2031" s="180"/>
      <c r="BT2031" s="180"/>
      <c r="BU2031" s="180"/>
      <c r="BV2031" s="180"/>
      <c r="BW2031" s="180"/>
      <c r="BX2031" s="180"/>
      <c r="BY2031" s="180"/>
      <c r="BZ2031" s="180"/>
      <c r="CA2031" s="180"/>
      <c r="CB2031" s="180"/>
      <c r="CC2031" s="180"/>
      <c r="CD2031" s="180"/>
      <c r="CE2031" s="180"/>
      <c r="CF2031" s="180"/>
      <c r="CG2031" s="180"/>
      <c r="CH2031" s="180"/>
      <c r="CI2031" s="180"/>
      <c r="CJ2031" s="180"/>
      <c r="CK2031" s="180"/>
      <c r="CL2031" s="180"/>
      <c r="CM2031" s="180"/>
      <c r="CN2031" s="180"/>
      <c r="CO2031" s="180"/>
      <c r="CP2031" s="180"/>
      <c r="CQ2031" s="180"/>
      <c r="CR2031" s="180"/>
      <c r="CS2031" s="180"/>
      <c r="CT2031" s="180"/>
      <c r="CU2031" s="180"/>
      <c r="CV2031" s="180"/>
      <c r="CW2031" s="180"/>
      <c r="CX2031" s="180"/>
      <c r="CY2031" s="180"/>
      <c r="CZ2031" s="180"/>
      <c r="DA2031" s="180"/>
      <c r="DB2031" s="180"/>
      <c r="DC2031" s="180"/>
      <c r="DD2031" s="180"/>
      <c r="DE2031" s="180"/>
      <c r="DF2031" s="180"/>
      <c r="DG2031" s="180"/>
      <c r="DH2031" s="180"/>
      <c r="DI2031" s="180"/>
      <c r="DJ2031" s="180"/>
      <c r="DK2031" s="180"/>
      <c r="DL2031" s="180"/>
      <c r="DM2031" s="180"/>
      <c r="DN2031" s="180"/>
      <c r="DO2031" s="180"/>
      <c r="DP2031" s="180"/>
      <c r="DQ2031" s="180"/>
      <c r="DR2031" s="180"/>
      <c r="DS2031" s="180"/>
      <c r="DT2031" s="180"/>
      <c r="DU2031" s="180"/>
      <c r="DV2031" s="180"/>
      <c r="DW2031" s="180"/>
      <c r="DX2031" s="180"/>
      <c r="DY2031" s="180"/>
      <c r="DZ2031" s="180"/>
      <c r="EA2031" s="180"/>
      <c r="EB2031" s="180"/>
      <c r="EC2031" s="180"/>
      <c r="ED2031" s="180"/>
      <c r="EE2031" s="180"/>
      <c r="EF2031" s="180"/>
      <c r="EG2031" s="180"/>
      <c r="EH2031" s="180"/>
      <c r="EI2031" s="180"/>
      <c r="EJ2031" s="180"/>
      <c r="EK2031" s="180"/>
      <c r="EL2031" s="180"/>
      <c r="EM2031" s="180"/>
      <c r="EN2031" s="180"/>
      <c r="EO2031" s="180"/>
      <c r="EP2031" s="180"/>
      <c r="EQ2031" s="180"/>
      <c r="ER2031" s="180"/>
      <c r="ES2031" s="180"/>
      <c r="ET2031" s="180"/>
      <c r="EU2031" s="180"/>
      <c r="EV2031" s="180"/>
      <c r="EW2031" s="180"/>
      <c r="EX2031" s="180"/>
      <c r="EY2031" s="180"/>
      <c r="EZ2031" s="180"/>
      <c r="FA2031" s="180"/>
      <c r="FB2031" s="180"/>
      <c r="FC2031" s="180"/>
      <c r="FD2031" s="180"/>
      <c r="FE2031" s="180"/>
      <c r="FF2031" s="180"/>
      <c r="FG2031" s="180"/>
      <c r="FH2031" s="180"/>
      <c r="FI2031" s="180"/>
      <c r="FJ2031" s="180"/>
      <c r="FK2031" s="180"/>
      <c r="FL2031" s="180"/>
      <c r="FM2031" s="180"/>
      <c r="FN2031" s="180"/>
      <c r="FO2031" s="180"/>
      <c r="FP2031" s="180"/>
      <c r="FQ2031" s="180"/>
      <c r="FR2031" s="180"/>
      <c r="FS2031" s="180"/>
      <c r="FT2031" s="180"/>
      <c r="FU2031" s="180"/>
      <c r="FV2031" s="180"/>
      <c r="FW2031" s="180"/>
      <c r="FX2031" s="180"/>
      <c r="FY2031" s="180"/>
      <c r="FZ2031" s="180"/>
      <c r="GA2031" s="180"/>
      <c r="GB2031" s="180"/>
      <c r="GC2031" s="180"/>
      <c r="GD2031" s="180"/>
      <c r="GE2031" s="180"/>
      <c r="GF2031" s="180"/>
      <c r="GG2031" s="180"/>
      <c r="GH2031" s="180"/>
      <c r="GI2031" s="180"/>
      <c r="GJ2031" s="180"/>
      <c r="GK2031" s="180"/>
      <c r="GL2031" s="180"/>
      <c r="GM2031" s="180"/>
      <c r="GN2031" s="180"/>
      <c r="GO2031" s="180"/>
      <c r="GP2031" s="180"/>
      <c r="GQ2031" s="180"/>
      <c r="GR2031" s="180"/>
      <c r="GS2031" s="180"/>
      <c r="GT2031" s="180"/>
      <c r="GU2031" s="180"/>
      <c r="GV2031" s="180"/>
      <c r="GW2031" s="180"/>
      <c r="GX2031" s="180"/>
      <c r="GY2031" s="180"/>
      <c r="GZ2031" s="180"/>
      <c r="HA2031" s="180"/>
      <c r="HB2031" s="180"/>
      <c r="HC2031" s="180"/>
      <c r="HD2031" s="180"/>
      <c r="HE2031" s="180"/>
      <c r="HF2031" s="180"/>
      <c r="HG2031" s="180"/>
      <c r="HH2031" s="180"/>
      <c r="HI2031" s="180"/>
      <c r="HJ2031" s="180"/>
      <c r="HK2031" s="180"/>
      <c r="HL2031" s="180"/>
      <c r="HM2031" s="180"/>
      <c r="HN2031" s="180"/>
      <c r="HO2031" s="180"/>
      <c r="HP2031" s="180"/>
      <c r="HQ2031" s="180"/>
      <c r="HR2031" s="180"/>
      <c r="HS2031" s="180"/>
      <c r="HT2031" s="180"/>
      <c r="HU2031" s="180"/>
      <c r="HV2031" s="180"/>
      <c r="HW2031" s="180"/>
      <c r="HX2031" s="180"/>
      <c r="HY2031" s="180"/>
      <c r="HZ2031" s="180"/>
    </row>
    <row r="2033" ht="15.75">
      <c r="A2033" s="4"/>
    </row>
    <row r="2034" ht="15.75">
      <c r="A2034" s="5"/>
    </row>
    <row r="2035" ht="15.75">
      <c r="A2035" s="4"/>
    </row>
    <row r="2036" ht="15.75">
      <c r="A2036" s="6"/>
    </row>
    <row r="2037" ht="15.75">
      <c r="A2037" s="4"/>
    </row>
    <row r="2038" ht="15.75">
      <c r="A2038" s="5"/>
    </row>
    <row r="2039" ht="15.75">
      <c r="A2039" s="6"/>
    </row>
    <row r="2040" ht="15.75">
      <c r="A2040" s="6" t="s">
        <v>989</v>
      </c>
    </row>
    <row r="2041" ht="15.75">
      <c r="A2041" s="6" t="s">
        <v>990</v>
      </c>
    </row>
    <row r="2042" ht="15.75">
      <c r="A2042" s="6" t="s">
        <v>991</v>
      </c>
    </row>
    <row r="2043" ht="15.75">
      <c r="A2043" s="4"/>
    </row>
    <row r="2044" ht="15.75">
      <c r="A2044" s="5"/>
    </row>
    <row r="2045" ht="15.75">
      <c r="A2045" s="5"/>
    </row>
    <row r="2046" ht="15.75">
      <c r="A2046" s="177"/>
    </row>
    <row r="2047" ht="15.75">
      <c r="A2047" s="176"/>
    </row>
  </sheetData>
  <sheetProtection selectLockedCells="1" selectUnlockedCells="1"/>
  <mergeCells count="2">
    <mergeCell ref="A4:D4"/>
    <mergeCell ref="A5:D5"/>
  </mergeCells>
  <printOptions/>
  <pageMargins left="0.7086614173228347" right="0.7086614173228347" top="0.7480314960629921" bottom="0.7480314960629921" header="0.5118110236220472" footer="0.5118110236220472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S258"/>
  <sheetViews>
    <sheetView view="pageBreakPreview" zoomScale="60" zoomScalePageLayoutView="0" workbookViewId="0" topLeftCell="A232">
      <selection activeCell="A247" sqref="A247"/>
    </sheetView>
  </sheetViews>
  <sheetFormatPr defaultColWidth="29.28125" defaultRowHeight="15"/>
  <cols>
    <col min="1" max="1" width="53.421875" style="47" customWidth="1"/>
    <col min="2" max="2" width="11.28125" style="48" bestFit="1" customWidth="1"/>
    <col min="3" max="3" width="11.00390625" style="169" bestFit="1" customWidth="1"/>
    <col min="4" max="4" width="10.28125" style="48" bestFit="1" customWidth="1"/>
    <col min="5" max="5" width="10.28125" style="169" bestFit="1" customWidth="1"/>
    <col min="6" max="6" width="16.00390625" style="48" bestFit="1" customWidth="1"/>
    <col min="7" max="7" width="16.00390625" style="169" bestFit="1" customWidth="1"/>
    <col min="8" max="8" width="12.00390625" style="48" customWidth="1"/>
    <col min="9" max="9" width="12.00390625" style="169" customWidth="1"/>
    <col min="10" max="10" width="14.7109375" style="48" customWidth="1"/>
    <col min="11" max="11" width="14.7109375" style="169" customWidth="1"/>
    <col min="12" max="12" width="10.8515625" style="48" customWidth="1"/>
    <col min="13" max="13" width="10.8515625" style="169" customWidth="1"/>
    <col min="14" max="14" width="16.28125" style="48" customWidth="1"/>
    <col min="15" max="15" width="16.28125" style="169" customWidth="1"/>
    <col min="16" max="16" width="12.421875" style="48" bestFit="1" customWidth="1"/>
    <col min="17" max="17" width="12.421875" style="169" bestFit="1" customWidth="1"/>
    <col min="18" max="18" width="11.00390625" style="48" bestFit="1" customWidth="1"/>
    <col min="19" max="19" width="16.00390625" style="48" bestFit="1" customWidth="1"/>
    <col min="20" max="159" width="29.28125" style="48" customWidth="1"/>
    <col min="160" max="160" width="42.421875" style="48" customWidth="1"/>
    <col min="161" max="163" width="12.421875" style="48" customWidth="1"/>
    <col min="164" max="166" width="10.8515625" style="48" customWidth="1"/>
    <col min="167" max="169" width="14.57421875" style="48" bestFit="1" customWidth="1"/>
    <col min="170" max="172" width="11.00390625" style="48" customWidth="1"/>
    <col min="173" max="175" width="14.57421875" style="48" customWidth="1"/>
    <col min="176" max="178" width="15.28125" style="48" customWidth="1"/>
    <col min="179" max="179" width="15.57421875" style="48" customWidth="1"/>
    <col min="180" max="180" width="44.57421875" style="48" customWidth="1"/>
    <col min="181" max="181" width="13.8515625" style="48" customWidth="1"/>
    <col min="182" max="182" width="10.8515625" style="48" customWidth="1"/>
    <col min="183" max="183" width="14.57421875" style="48" customWidth="1"/>
    <col min="184" max="184" width="11.00390625" style="48" customWidth="1"/>
    <col min="185" max="185" width="10.8515625" style="48" customWidth="1"/>
    <col min="186" max="186" width="14.57421875" style="48" customWidth="1"/>
    <col min="187" max="188" width="15.57421875" style="48" customWidth="1"/>
    <col min="189" max="189" width="17.7109375" style="48" customWidth="1"/>
    <col min="190" max="16384" width="29.28125" style="48" customWidth="1"/>
  </cols>
  <sheetData>
    <row r="1" spans="18:19" ht="15.75">
      <c r="R1" s="19"/>
      <c r="S1" s="19" t="s">
        <v>928</v>
      </c>
    </row>
    <row r="2" ht="15.75">
      <c r="R2" s="49"/>
    </row>
    <row r="3" spans="1:179" ht="15.75">
      <c r="A3" s="50" t="s">
        <v>813</v>
      </c>
      <c r="B3" s="50"/>
      <c r="C3" s="170"/>
      <c r="D3" s="50"/>
      <c r="E3" s="170"/>
      <c r="F3" s="50"/>
      <c r="G3" s="170"/>
      <c r="H3" s="50"/>
      <c r="I3" s="170"/>
      <c r="J3" s="50"/>
      <c r="K3" s="170"/>
      <c r="L3" s="50"/>
      <c r="M3" s="170"/>
      <c r="N3" s="50"/>
      <c r="O3" s="170"/>
      <c r="P3" s="50"/>
      <c r="Q3" s="170"/>
      <c r="R3" s="50"/>
      <c r="S3" s="50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</row>
    <row r="4" spans="1:253" ht="15.75">
      <c r="A4" s="51" t="s">
        <v>814</v>
      </c>
      <c r="B4" s="50"/>
      <c r="C4" s="170"/>
      <c r="D4" s="50"/>
      <c r="E4" s="170"/>
      <c r="F4" s="50"/>
      <c r="G4" s="170"/>
      <c r="H4" s="50"/>
      <c r="I4" s="170"/>
      <c r="J4" s="50"/>
      <c r="K4" s="170"/>
      <c r="L4" s="50"/>
      <c r="M4" s="170"/>
      <c r="N4" s="50"/>
      <c r="O4" s="170"/>
      <c r="P4" s="50"/>
      <c r="Q4" s="170"/>
      <c r="R4" s="50"/>
      <c r="S4" s="50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</row>
    <row r="5" spans="1:253" ht="15.75">
      <c r="A5" s="166"/>
      <c r="B5" s="50"/>
      <c r="C5" s="171"/>
      <c r="D5" s="167"/>
      <c r="E5" s="172"/>
      <c r="F5" s="167"/>
      <c r="G5" s="172"/>
      <c r="H5" s="50"/>
      <c r="I5" s="170"/>
      <c r="J5" s="50"/>
      <c r="K5" s="170"/>
      <c r="L5" s="50"/>
      <c r="M5" s="170"/>
      <c r="N5" s="50"/>
      <c r="O5" s="170"/>
      <c r="P5" s="50"/>
      <c r="Q5" s="170"/>
      <c r="R5" s="50"/>
      <c r="S5" s="50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</row>
    <row r="6" spans="1:253" ht="63">
      <c r="A6" s="52" t="s">
        <v>549</v>
      </c>
      <c r="B6" s="53" t="s">
        <v>550</v>
      </c>
      <c r="C6" s="54" t="s">
        <v>550</v>
      </c>
      <c r="D6" s="54" t="s">
        <v>551</v>
      </c>
      <c r="E6" s="54" t="s">
        <v>551</v>
      </c>
      <c r="F6" s="54" t="s">
        <v>552</v>
      </c>
      <c r="G6" s="54" t="s">
        <v>552</v>
      </c>
      <c r="H6" s="54" t="s">
        <v>553</v>
      </c>
      <c r="I6" s="54" t="s">
        <v>553</v>
      </c>
      <c r="J6" s="54" t="s">
        <v>554</v>
      </c>
      <c r="K6" s="54" t="s">
        <v>554</v>
      </c>
      <c r="L6" s="54" t="s">
        <v>555</v>
      </c>
      <c r="M6" s="54" t="s">
        <v>555</v>
      </c>
      <c r="N6" s="54" t="s">
        <v>556</v>
      </c>
      <c r="O6" s="54" t="s">
        <v>556</v>
      </c>
      <c r="P6" s="54" t="s">
        <v>557</v>
      </c>
      <c r="Q6" s="54" t="s">
        <v>557</v>
      </c>
      <c r="R6" s="54" t="s">
        <v>558</v>
      </c>
      <c r="S6" s="54" t="s">
        <v>558</v>
      </c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</row>
    <row r="7" spans="1:253" ht="15.75">
      <c r="A7" s="56"/>
      <c r="B7" s="57" t="s">
        <v>559</v>
      </c>
      <c r="C7" s="173" t="s">
        <v>560</v>
      </c>
      <c r="D7" s="57" t="s">
        <v>559</v>
      </c>
      <c r="E7" s="173" t="s">
        <v>560</v>
      </c>
      <c r="F7" s="57" t="s">
        <v>559</v>
      </c>
      <c r="G7" s="173" t="s">
        <v>560</v>
      </c>
      <c r="H7" s="57" t="s">
        <v>559</v>
      </c>
      <c r="I7" s="173" t="s">
        <v>560</v>
      </c>
      <c r="J7" s="57" t="s">
        <v>559</v>
      </c>
      <c r="K7" s="173" t="s">
        <v>560</v>
      </c>
      <c r="L7" s="57" t="s">
        <v>559</v>
      </c>
      <c r="M7" s="173" t="s">
        <v>560</v>
      </c>
      <c r="N7" s="57" t="s">
        <v>559</v>
      </c>
      <c r="O7" s="173" t="s">
        <v>560</v>
      </c>
      <c r="P7" s="57" t="s">
        <v>559</v>
      </c>
      <c r="Q7" s="173" t="s">
        <v>560</v>
      </c>
      <c r="R7" s="57" t="s">
        <v>559</v>
      </c>
      <c r="S7" s="57" t="s">
        <v>560</v>
      </c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</row>
    <row r="8" spans="1:253" ht="15.75">
      <c r="A8" s="58" t="s">
        <v>561</v>
      </c>
      <c r="B8" s="59">
        <f aca="true" t="shared" si="0" ref="B8:C39">D8+F8+H8+J8+L8+N8+P8+R8</f>
        <v>50901861</v>
      </c>
      <c r="C8" s="59">
        <f t="shared" si="0"/>
        <v>793313</v>
      </c>
      <c r="D8" s="59">
        <f aca="true" t="shared" si="1" ref="D8:S8">SUM(D9,D79,D221,D228,D232,D235)</f>
        <v>2978900</v>
      </c>
      <c r="E8" s="59">
        <f t="shared" si="1"/>
        <v>0</v>
      </c>
      <c r="F8" s="59">
        <f t="shared" si="1"/>
        <v>865440</v>
      </c>
      <c r="G8" s="59">
        <f t="shared" si="1"/>
        <v>124185</v>
      </c>
      <c r="H8" s="59">
        <f t="shared" si="1"/>
        <v>6380441</v>
      </c>
      <c r="I8" s="59">
        <f t="shared" si="1"/>
        <v>58187</v>
      </c>
      <c r="J8" s="59">
        <f t="shared" si="1"/>
        <v>25189088</v>
      </c>
      <c r="K8" s="59">
        <f t="shared" si="1"/>
        <v>-140042</v>
      </c>
      <c r="L8" s="59">
        <f t="shared" si="1"/>
        <v>1781565</v>
      </c>
      <c r="M8" s="59">
        <f t="shared" si="1"/>
        <v>105671</v>
      </c>
      <c r="N8" s="59">
        <f t="shared" si="1"/>
        <v>7509932</v>
      </c>
      <c r="O8" s="59">
        <f t="shared" si="1"/>
        <v>645312</v>
      </c>
      <c r="P8" s="59">
        <f t="shared" si="1"/>
        <v>0</v>
      </c>
      <c r="Q8" s="59">
        <f t="shared" si="1"/>
        <v>0</v>
      </c>
      <c r="R8" s="59">
        <f t="shared" si="1"/>
        <v>6196495</v>
      </c>
      <c r="S8" s="59">
        <f t="shared" si="1"/>
        <v>0</v>
      </c>
      <c r="T8" s="168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</row>
    <row r="9" spans="1:253" ht="15.75">
      <c r="A9" s="61" t="s">
        <v>562</v>
      </c>
      <c r="B9" s="62">
        <f t="shared" si="0"/>
        <v>27420562</v>
      </c>
      <c r="C9" s="62">
        <f t="shared" si="0"/>
        <v>769497</v>
      </c>
      <c r="D9" s="62">
        <f aca="true" t="shared" si="2" ref="D9:S9">SUM(D10,D17,D31,D42,D65,D76,D37,D49)</f>
        <v>1109620</v>
      </c>
      <c r="E9" s="62">
        <f t="shared" si="2"/>
        <v>0</v>
      </c>
      <c r="F9" s="62">
        <f t="shared" si="2"/>
        <v>849539</v>
      </c>
      <c r="G9" s="62">
        <f t="shared" si="2"/>
        <v>124185</v>
      </c>
      <c r="H9" s="62">
        <f t="shared" si="2"/>
        <v>5434323</v>
      </c>
      <c r="I9" s="62">
        <f t="shared" si="2"/>
        <v>0</v>
      </c>
      <c r="J9" s="62">
        <f t="shared" si="2"/>
        <v>13873759</v>
      </c>
      <c r="K9" s="62">
        <f t="shared" si="2"/>
        <v>0</v>
      </c>
      <c r="L9" s="62">
        <f t="shared" si="2"/>
        <v>1266130</v>
      </c>
      <c r="M9" s="62">
        <f t="shared" si="2"/>
        <v>0</v>
      </c>
      <c r="N9" s="62">
        <f t="shared" si="2"/>
        <v>2485240</v>
      </c>
      <c r="O9" s="62">
        <f t="shared" si="2"/>
        <v>645312</v>
      </c>
      <c r="P9" s="62">
        <f t="shared" si="2"/>
        <v>0</v>
      </c>
      <c r="Q9" s="62">
        <f t="shared" si="2"/>
        <v>0</v>
      </c>
      <c r="R9" s="62">
        <f t="shared" si="2"/>
        <v>2401951</v>
      </c>
      <c r="S9" s="62">
        <f t="shared" si="2"/>
        <v>0</v>
      </c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</row>
    <row r="10" spans="1:253" ht="15.75">
      <c r="A10" s="61" t="s">
        <v>563</v>
      </c>
      <c r="B10" s="62">
        <f t="shared" si="0"/>
        <v>407273</v>
      </c>
      <c r="C10" s="62">
        <f t="shared" si="0"/>
        <v>0</v>
      </c>
      <c r="D10" s="62">
        <f aca="true" t="shared" si="3" ref="D10:S10">SUM(D11)</f>
        <v>273200</v>
      </c>
      <c r="E10" s="62">
        <f t="shared" si="3"/>
        <v>0</v>
      </c>
      <c r="F10" s="62">
        <f t="shared" si="3"/>
        <v>131001</v>
      </c>
      <c r="G10" s="62">
        <f t="shared" si="3"/>
        <v>0</v>
      </c>
      <c r="H10" s="62">
        <f t="shared" si="3"/>
        <v>3072</v>
      </c>
      <c r="I10" s="62">
        <f t="shared" si="3"/>
        <v>0</v>
      </c>
      <c r="J10" s="62">
        <f t="shared" si="3"/>
        <v>0</v>
      </c>
      <c r="K10" s="62">
        <f t="shared" si="3"/>
        <v>0</v>
      </c>
      <c r="L10" s="62">
        <f t="shared" si="3"/>
        <v>0</v>
      </c>
      <c r="M10" s="62">
        <f t="shared" si="3"/>
        <v>0</v>
      </c>
      <c r="N10" s="62">
        <f t="shared" si="3"/>
        <v>0</v>
      </c>
      <c r="O10" s="62">
        <f t="shared" si="3"/>
        <v>0</v>
      </c>
      <c r="P10" s="62">
        <f t="shared" si="3"/>
        <v>0</v>
      </c>
      <c r="Q10" s="62">
        <f t="shared" si="3"/>
        <v>0</v>
      </c>
      <c r="R10" s="62">
        <f t="shared" si="3"/>
        <v>0</v>
      </c>
      <c r="S10" s="62">
        <f t="shared" si="3"/>
        <v>0</v>
      </c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</row>
    <row r="11" spans="1:253" ht="15.75">
      <c r="A11" s="61" t="s">
        <v>564</v>
      </c>
      <c r="B11" s="64">
        <f t="shared" si="0"/>
        <v>407273</v>
      </c>
      <c r="C11" s="64">
        <f t="shared" si="0"/>
        <v>0</v>
      </c>
      <c r="D11" s="64">
        <f aca="true" t="shared" si="4" ref="D11:S11">SUM(D12:D16)</f>
        <v>273200</v>
      </c>
      <c r="E11" s="64">
        <f t="shared" si="4"/>
        <v>0</v>
      </c>
      <c r="F11" s="64">
        <f t="shared" si="4"/>
        <v>131001</v>
      </c>
      <c r="G11" s="64">
        <f t="shared" si="4"/>
        <v>0</v>
      </c>
      <c r="H11" s="64">
        <f t="shared" si="4"/>
        <v>3072</v>
      </c>
      <c r="I11" s="64">
        <f t="shared" si="4"/>
        <v>0</v>
      </c>
      <c r="J11" s="64">
        <f t="shared" si="4"/>
        <v>0</v>
      </c>
      <c r="K11" s="64">
        <f t="shared" si="4"/>
        <v>0</v>
      </c>
      <c r="L11" s="64">
        <f t="shared" si="4"/>
        <v>0</v>
      </c>
      <c r="M11" s="64">
        <f t="shared" si="4"/>
        <v>0</v>
      </c>
      <c r="N11" s="64">
        <f t="shared" si="4"/>
        <v>0</v>
      </c>
      <c r="O11" s="64">
        <f t="shared" si="4"/>
        <v>0</v>
      </c>
      <c r="P11" s="64">
        <f t="shared" si="4"/>
        <v>0</v>
      </c>
      <c r="Q11" s="64">
        <f t="shared" si="4"/>
        <v>0</v>
      </c>
      <c r="R11" s="64">
        <f t="shared" si="4"/>
        <v>0</v>
      </c>
      <c r="S11" s="64">
        <f t="shared" si="4"/>
        <v>0</v>
      </c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</row>
    <row r="12" spans="1:253" ht="47.25">
      <c r="A12" s="65" t="s">
        <v>565</v>
      </c>
      <c r="B12" s="66">
        <f t="shared" si="0"/>
        <v>1290</v>
      </c>
      <c r="C12" s="66">
        <f t="shared" si="0"/>
        <v>0</v>
      </c>
      <c r="D12" s="66">
        <v>0</v>
      </c>
      <c r="E12" s="66"/>
      <c r="F12" s="66">
        <v>0</v>
      </c>
      <c r="G12" s="66"/>
      <c r="H12" s="66">
        <v>1290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</row>
    <row r="13" spans="1:253" ht="63">
      <c r="A13" s="65" t="s">
        <v>815</v>
      </c>
      <c r="B13" s="66">
        <f t="shared" si="0"/>
        <v>219200</v>
      </c>
      <c r="C13" s="66">
        <f t="shared" si="0"/>
        <v>0</v>
      </c>
      <c r="D13" s="66">
        <f>13200+200000+3000+3000</f>
        <v>219200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</row>
    <row r="14" spans="1:253" ht="31.5">
      <c r="A14" s="65" t="s">
        <v>816</v>
      </c>
      <c r="B14" s="66">
        <f t="shared" si="0"/>
        <v>54000</v>
      </c>
      <c r="C14" s="66">
        <f t="shared" si="0"/>
        <v>0</v>
      </c>
      <c r="D14" s="66">
        <v>54000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</row>
    <row r="15" spans="1:253" ht="31.5">
      <c r="A15" s="65" t="s">
        <v>817</v>
      </c>
      <c r="B15" s="66">
        <f t="shared" si="0"/>
        <v>131001</v>
      </c>
      <c r="C15" s="66">
        <f t="shared" si="0"/>
        <v>0</v>
      </c>
      <c r="D15" s="66"/>
      <c r="E15" s="66"/>
      <c r="F15" s="66">
        <f>47490+70572+12939</f>
        <v>131001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</row>
    <row r="16" spans="1:253" ht="31.5">
      <c r="A16" s="65" t="s">
        <v>566</v>
      </c>
      <c r="B16" s="66">
        <f t="shared" si="0"/>
        <v>1782</v>
      </c>
      <c r="C16" s="66">
        <f t="shared" si="0"/>
        <v>0</v>
      </c>
      <c r="D16" s="66">
        <v>0</v>
      </c>
      <c r="E16" s="66"/>
      <c r="F16" s="66"/>
      <c r="G16" s="66"/>
      <c r="H16" s="66">
        <v>1782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</row>
    <row r="17" spans="1:253" ht="15.75">
      <c r="A17" s="67" t="s">
        <v>567</v>
      </c>
      <c r="B17" s="64">
        <f t="shared" si="0"/>
        <v>530403</v>
      </c>
      <c r="C17" s="64">
        <f t="shared" si="0"/>
        <v>15593</v>
      </c>
      <c r="D17" s="64">
        <f aca="true" t="shared" si="5" ref="D17:S17">SUM(D18)</f>
        <v>0</v>
      </c>
      <c r="E17" s="64">
        <f t="shared" si="5"/>
        <v>0</v>
      </c>
      <c r="F17" s="64">
        <f t="shared" si="5"/>
        <v>0</v>
      </c>
      <c r="G17" s="64">
        <f t="shared" si="5"/>
        <v>0</v>
      </c>
      <c r="H17" s="64">
        <f t="shared" si="5"/>
        <v>0</v>
      </c>
      <c r="I17" s="64">
        <f t="shared" si="5"/>
        <v>0</v>
      </c>
      <c r="J17" s="64">
        <f t="shared" si="5"/>
        <v>0</v>
      </c>
      <c r="K17" s="64">
        <f t="shared" si="5"/>
        <v>0</v>
      </c>
      <c r="L17" s="64">
        <f t="shared" si="5"/>
        <v>125580</v>
      </c>
      <c r="M17" s="64">
        <f t="shared" si="5"/>
        <v>0</v>
      </c>
      <c r="N17" s="64">
        <f t="shared" si="5"/>
        <v>294823</v>
      </c>
      <c r="O17" s="64">
        <f t="shared" si="5"/>
        <v>15593</v>
      </c>
      <c r="P17" s="64">
        <f t="shared" si="5"/>
        <v>0</v>
      </c>
      <c r="Q17" s="64">
        <f t="shared" si="5"/>
        <v>0</v>
      </c>
      <c r="R17" s="64">
        <f t="shared" si="5"/>
        <v>110000</v>
      </c>
      <c r="S17" s="64">
        <f t="shared" si="5"/>
        <v>0</v>
      </c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</row>
    <row r="18" spans="1:253" ht="15.75">
      <c r="A18" s="61" t="s">
        <v>564</v>
      </c>
      <c r="B18" s="64">
        <f t="shared" si="0"/>
        <v>530403</v>
      </c>
      <c r="C18" s="64">
        <f t="shared" si="0"/>
        <v>15593</v>
      </c>
      <c r="D18" s="64">
        <f aca="true" t="shared" si="6" ref="D18:S18">SUM(D19:D30)</f>
        <v>0</v>
      </c>
      <c r="E18" s="64">
        <f t="shared" si="6"/>
        <v>0</v>
      </c>
      <c r="F18" s="64">
        <f t="shared" si="6"/>
        <v>0</v>
      </c>
      <c r="G18" s="64">
        <f t="shared" si="6"/>
        <v>0</v>
      </c>
      <c r="H18" s="64">
        <f t="shared" si="6"/>
        <v>0</v>
      </c>
      <c r="I18" s="64">
        <f t="shared" si="6"/>
        <v>0</v>
      </c>
      <c r="J18" s="64">
        <f t="shared" si="6"/>
        <v>0</v>
      </c>
      <c r="K18" s="64">
        <f t="shared" si="6"/>
        <v>0</v>
      </c>
      <c r="L18" s="64">
        <f t="shared" si="6"/>
        <v>125580</v>
      </c>
      <c r="M18" s="64">
        <f t="shared" si="6"/>
        <v>0</v>
      </c>
      <c r="N18" s="64">
        <f t="shared" si="6"/>
        <v>294823</v>
      </c>
      <c r="O18" s="64">
        <f t="shared" si="6"/>
        <v>15593</v>
      </c>
      <c r="P18" s="64">
        <f t="shared" si="6"/>
        <v>0</v>
      </c>
      <c r="Q18" s="64">
        <f t="shared" si="6"/>
        <v>0</v>
      </c>
      <c r="R18" s="64">
        <f t="shared" si="6"/>
        <v>110000</v>
      </c>
      <c r="S18" s="64">
        <f t="shared" si="6"/>
        <v>0</v>
      </c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</row>
    <row r="19" spans="1:253" ht="15.75">
      <c r="A19" s="68" t="s">
        <v>568</v>
      </c>
      <c r="B19" s="69">
        <f t="shared" si="0"/>
        <v>110000</v>
      </c>
      <c r="C19" s="69">
        <f t="shared" si="0"/>
        <v>0</v>
      </c>
      <c r="D19" s="69">
        <v>0</v>
      </c>
      <c r="E19" s="69"/>
      <c r="F19" s="69">
        <v>0</v>
      </c>
      <c r="G19" s="69"/>
      <c r="H19" s="69">
        <v>0</v>
      </c>
      <c r="I19" s="69"/>
      <c r="J19" s="69"/>
      <c r="K19" s="69"/>
      <c r="L19" s="69"/>
      <c r="M19" s="69"/>
      <c r="N19" s="69">
        <v>0</v>
      </c>
      <c r="O19" s="69"/>
      <c r="P19" s="69"/>
      <c r="Q19" s="69"/>
      <c r="R19" s="69">
        <v>110000</v>
      </c>
      <c r="S19" s="69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</row>
    <row r="20" spans="1:253" ht="15.75">
      <c r="A20" s="73" t="s">
        <v>818</v>
      </c>
      <c r="B20" s="69">
        <f t="shared" si="0"/>
        <v>54000</v>
      </c>
      <c r="C20" s="69">
        <f t="shared" si="0"/>
        <v>0</v>
      </c>
      <c r="D20" s="69">
        <v>0</v>
      </c>
      <c r="E20" s="69">
        <v>0</v>
      </c>
      <c r="F20" s="69">
        <v>0</v>
      </c>
      <c r="G20" s="69">
        <v>0</v>
      </c>
      <c r="H20" s="69"/>
      <c r="I20" s="69">
        <v>0</v>
      </c>
      <c r="J20" s="69">
        <v>0</v>
      </c>
      <c r="K20" s="69">
        <v>0</v>
      </c>
      <c r="L20" s="69">
        <v>54000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/>
      <c r="S20" s="69">
        <v>0</v>
      </c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</row>
    <row r="21" spans="1:253" ht="15.75">
      <c r="A21" s="73" t="s">
        <v>819</v>
      </c>
      <c r="B21" s="69">
        <f t="shared" si="0"/>
        <v>39400</v>
      </c>
      <c r="C21" s="69">
        <f t="shared" si="0"/>
        <v>0</v>
      </c>
      <c r="D21" s="69">
        <v>0</v>
      </c>
      <c r="E21" s="69">
        <v>0</v>
      </c>
      <c r="F21" s="69">
        <v>0</v>
      </c>
      <c r="G21" s="69">
        <v>0</v>
      </c>
      <c r="H21" s="69"/>
      <c r="I21" s="69">
        <v>0</v>
      </c>
      <c r="J21" s="69">
        <v>0</v>
      </c>
      <c r="K21" s="69">
        <v>0</v>
      </c>
      <c r="L21" s="69">
        <v>39400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/>
      <c r="S21" s="69">
        <v>0</v>
      </c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</row>
    <row r="22" spans="1:253" ht="31.5">
      <c r="A22" s="73" t="s">
        <v>820</v>
      </c>
      <c r="B22" s="69">
        <f t="shared" si="0"/>
        <v>22180</v>
      </c>
      <c r="C22" s="69">
        <f t="shared" si="0"/>
        <v>0</v>
      </c>
      <c r="D22" s="69">
        <v>0</v>
      </c>
      <c r="E22" s="69">
        <v>0</v>
      </c>
      <c r="F22" s="69">
        <v>0</v>
      </c>
      <c r="G22" s="69">
        <v>0</v>
      </c>
      <c r="H22" s="69"/>
      <c r="I22" s="69">
        <v>0</v>
      </c>
      <c r="J22" s="69">
        <v>0</v>
      </c>
      <c r="K22" s="69">
        <v>0</v>
      </c>
      <c r="L22" s="69">
        <v>22180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/>
      <c r="S22" s="69">
        <v>0</v>
      </c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</row>
    <row r="23" spans="1:253" ht="15.75">
      <c r="A23" s="68" t="s">
        <v>569</v>
      </c>
      <c r="B23" s="69">
        <f t="shared" si="0"/>
        <v>10000</v>
      </c>
      <c r="C23" s="69">
        <f t="shared" si="0"/>
        <v>0</v>
      </c>
      <c r="D23" s="69">
        <v>0</v>
      </c>
      <c r="E23" s="69"/>
      <c r="F23" s="69">
        <v>0</v>
      </c>
      <c r="G23" s="69"/>
      <c r="H23" s="69">
        <v>0</v>
      </c>
      <c r="I23" s="69"/>
      <c r="J23" s="69"/>
      <c r="K23" s="69"/>
      <c r="L23" s="69">
        <v>10000</v>
      </c>
      <c r="M23" s="69"/>
      <c r="N23" s="69">
        <v>0</v>
      </c>
      <c r="O23" s="69"/>
      <c r="P23" s="69"/>
      <c r="Q23" s="69"/>
      <c r="R23" s="69">
        <v>0</v>
      </c>
      <c r="S23" s="69"/>
      <c r="T23" s="55"/>
      <c r="U23" s="55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</row>
    <row r="24" spans="1:253" ht="31.5">
      <c r="A24" s="70" t="s">
        <v>570</v>
      </c>
      <c r="B24" s="69">
        <f t="shared" si="0"/>
        <v>21270</v>
      </c>
      <c r="C24" s="69">
        <f t="shared" si="0"/>
        <v>0</v>
      </c>
      <c r="D24" s="69">
        <v>0</v>
      </c>
      <c r="E24" s="69"/>
      <c r="F24" s="69">
        <v>0</v>
      </c>
      <c r="G24" s="69"/>
      <c r="H24" s="69">
        <v>0</v>
      </c>
      <c r="I24" s="69"/>
      <c r="J24" s="69"/>
      <c r="K24" s="69"/>
      <c r="L24" s="69"/>
      <c r="M24" s="69"/>
      <c r="N24" s="69">
        <v>21270</v>
      </c>
      <c r="O24" s="69"/>
      <c r="P24" s="69"/>
      <c r="Q24" s="69"/>
      <c r="R24" s="69"/>
      <c r="S24" s="69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</row>
    <row r="25" spans="1:253" ht="47.25">
      <c r="A25" s="70" t="s">
        <v>571</v>
      </c>
      <c r="B25" s="69">
        <f t="shared" si="0"/>
        <v>1645</v>
      </c>
      <c r="C25" s="69">
        <f t="shared" si="0"/>
        <v>0</v>
      </c>
      <c r="D25" s="69">
        <v>0</v>
      </c>
      <c r="E25" s="69"/>
      <c r="F25" s="69">
        <v>0</v>
      </c>
      <c r="G25" s="69"/>
      <c r="H25" s="69">
        <v>0</v>
      </c>
      <c r="I25" s="69"/>
      <c r="J25" s="69"/>
      <c r="K25" s="69"/>
      <c r="L25" s="69"/>
      <c r="M25" s="69"/>
      <c r="N25" s="69">
        <v>1645</v>
      </c>
      <c r="O25" s="69"/>
      <c r="P25" s="69"/>
      <c r="Q25" s="69"/>
      <c r="R25" s="69"/>
      <c r="S25" s="69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</row>
    <row r="26" spans="1:253" ht="31.5">
      <c r="A26" s="70" t="s">
        <v>572</v>
      </c>
      <c r="B26" s="69">
        <f t="shared" si="0"/>
        <v>79916</v>
      </c>
      <c r="C26" s="69">
        <f t="shared" si="0"/>
        <v>0</v>
      </c>
      <c r="D26" s="69">
        <v>0</v>
      </c>
      <c r="E26" s="69"/>
      <c r="F26" s="69">
        <v>0</v>
      </c>
      <c r="G26" s="69"/>
      <c r="H26" s="69">
        <v>0</v>
      </c>
      <c r="I26" s="69"/>
      <c r="J26" s="69"/>
      <c r="K26" s="69"/>
      <c r="L26" s="69"/>
      <c r="M26" s="69"/>
      <c r="N26" s="69">
        <v>79916</v>
      </c>
      <c r="O26" s="69"/>
      <c r="P26" s="69"/>
      <c r="Q26" s="69"/>
      <c r="R26" s="69"/>
      <c r="S26" s="69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</row>
    <row r="27" spans="1:253" ht="78.75">
      <c r="A27" s="70" t="s">
        <v>573</v>
      </c>
      <c r="B27" s="69">
        <f t="shared" si="0"/>
        <v>15596</v>
      </c>
      <c r="C27" s="69">
        <f t="shared" si="0"/>
        <v>15593</v>
      </c>
      <c r="D27" s="69">
        <v>0</v>
      </c>
      <c r="E27" s="69"/>
      <c r="F27" s="69">
        <v>0</v>
      </c>
      <c r="G27" s="69"/>
      <c r="H27" s="69">
        <v>0</v>
      </c>
      <c r="I27" s="69"/>
      <c r="J27" s="69"/>
      <c r="K27" s="69"/>
      <c r="L27" s="69"/>
      <c r="M27" s="69"/>
      <c r="N27" s="69">
        <v>15596</v>
      </c>
      <c r="O27" s="69">
        <f>15593</f>
        <v>15593</v>
      </c>
      <c r="P27" s="69"/>
      <c r="Q27" s="69"/>
      <c r="R27" s="69"/>
      <c r="S27" s="69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</row>
    <row r="28" spans="1:253" ht="63">
      <c r="A28" s="68" t="s">
        <v>821</v>
      </c>
      <c r="B28" s="66">
        <f t="shared" si="0"/>
        <v>1526</v>
      </c>
      <c r="C28" s="66">
        <f t="shared" si="0"/>
        <v>0</v>
      </c>
      <c r="D28" s="66">
        <v>0</v>
      </c>
      <c r="E28" s="66"/>
      <c r="F28" s="66">
        <v>0</v>
      </c>
      <c r="G28" s="66"/>
      <c r="H28" s="66">
        <v>0</v>
      </c>
      <c r="I28" s="66"/>
      <c r="J28" s="66"/>
      <c r="K28" s="66"/>
      <c r="L28" s="66"/>
      <c r="M28" s="66"/>
      <c r="N28" s="66">
        <f>9516-7990</f>
        <v>1526</v>
      </c>
      <c r="O28" s="66"/>
      <c r="P28" s="66"/>
      <c r="Q28" s="66"/>
      <c r="R28" s="66"/>
      <c r="S28" s="66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</row>
    <row r="29" spans="1:253" ht="94.5">
      <c r="A29" s="70" t="s">
        <v>822</v>
      </c>
      <c r="B29" s="69">
        <f t="shared" si="0"/>
        <v>122493</v>
      </c>
      <c r="C29" s="69">
        <f t="shared" si="0"/>
        <v>0</v>
      </c>
      <c r="D29" s="69">
        <f>50000-50000</f>
        <v>0</v>
      </c>
      <c r="E29" s="69"/>
      <c r="F29" s="69">
        <v>0</v>
      </c>
      <c r="G29" s="69"/>
      <c r="H29" s="69">
        <v>0</v>
      </c>
      <c r="I29" s="69"/>
      <c r="J29" s="69"/>
      <c r="K29" s="69"/>
      <c r="L29" s="69"/>
      <c r="M29" s="69"/>
      <c r="N29" s="69">
        <f>72493+50000</f>
        <v>122493</v>
      </c>
      <c r="O29" s="69"/>
      <c r="P29" s="69"/>
      <c r="Q29" s="69"/>
      <c r="R29" s="69"/>
      <c r="S29" s="69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</row>
    <row r="30" spans="1:253" ht="47.25">
      <c r="A30" s="68" t="s">
        <v>823</v>
      </c>
      <c r="B30" s="66">
        <f t="shared" si="0"/>
        <v>52377</v>
      </c>
      <c r="C30" s="66">
        <f t="shared" si="0"/>
        <v>0</v>
      </c>
      <c r="D30" s="66">
        <v>0</v>
      </c>
      <c r="E30" s="66">
        <f>50311-50311</f>
        <v>0</v>
      </c>
      <c r="F30" s="66">
        <v>0</v>
      </c>
      <c r="G30" s="66">
        <f>50311-50311</f>
        <v>0</v>
      </c>
      <c r="H30" s="66">
        <v>0</v>
      </c>
      <c r="I30" s="66">
        <f>50311-50311</f>
        <v>0</v>
      </c>
      <c r="J30" s="66"/>
      <c r="K30" s="66">
        <f>50311-50311</f>
        <v>0</v>
      </c>
      <c r="L30" s="66"/>
      <c r="M30" s="66">
        <f>50311-50311</f>
        <v>0</v>
      </c>
      <c r="N30" s="66">
        <f>2066+50311</f>
        <v>52377</v>
      </c>
      <c r="O30" s="66">
        <f>50311-50311</f>
        <v>0</v>
      </c>
      <c r="P30" s="66">
        <f>50311-50311</f>
        <v>0</v>
      </c>
      <c r="Q30" s="66">
        <f>50311-50311</f>
        <v>0</v>
      </c>
      <c r="R30" s="66">
        <f>50312-50312</f>
        <v>0</v>
      </c>
      <c r="S30" s="66">
        <f>50311-50311</f>
        <v>0</v>
      </c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</row>
    <row r="31" spans="1:253" ht="15.75">
      <c r="A31" s="61" t="s">
        <v>574</v>
      </c>
      <c r="B31" s="62">
        <f t="shared" si="0"/>
        <v>2567192</v>
      </c>
      <c r="C31" s="62">
        <f t="shared" si="0"/>
        <v>0</v>
      </c>
      <c r="D31" s="62">
        <f aca="true" t="shared" si="7" ref="D31:S31">SUM(D32)</f>
        <v>0</v>
      </c>
      <c r="E31" s="62">
        <f t="shared" si="7"/>
        <v>0</v>
      </c>
      <c r="F31" s="62">
        <f t="shared" si="7"/>
        <v>0</v>
      </c>
      <c r="G31" s="62">
        <f t="shared" si="7"/>
        <v>0</v>
      </c>
      <c r="H31" s="62">
        <f t="shared" si="7"/>
        <v>0</v>
      </c>
      <c r="I31" s="62">
        <f t="shared" si="7"/>
        <v>0</v>
      </c>
      <c r="J31" s="62">
        <f t="shared" si="7"/>
        <v>0</v>
      </c>
      <c r="K31" s="62">
        <f t="shared" si="7"/>
        <v>0</v>
      </c>
      <c r="L31" s="62">
        <f t="shared" si="7"/>
        <v>436571</v>
      </c>
      <c r="M31" s="62">
        <f t="shared" si="7"/>
        <v>0</v>
      </c>
      <c r="N31" s="62">
        <f t="shared" si="7"/>
        <v>17769</v>
      </c>
      <c r="O31" s="62">
        <f t="shared" si="7"/>
        <v>0</v>
      </c>
      <c r="P31" s="62">
        <f t="shared" si="7"/>
        <v>0</v>
      </c>
      <c r="Q31" s="62">
        <f t="shared" si="7"/>
        <v>0</v>
      </c>
      <c r="R31" s="62">
        <f t="shared" si="7"/>
        <v>2112852</v>
      </c>
      <c r="S31" s="62">
        <f t="shared" si="7"/>
        <v>0</v>
      </c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</row>
    <row r="32" spans="1:253" ht="15.75">
      <c r="A32" s="61" t="s">
        <v>564</v>
      </c>
      <c r="B32" s="62">
        <f t="shared" si="0"/>
        <v>2567192</v>
      </c>
      <c r="C32" s="62">
        <f t="shared" si="0"/>
        <v>0</v>
      </c>
      <c r="D32" s="62">
        <f aca="true" t="shared" si="8" ref="D32:S32">SUM(D33:D36)</f>
        <v>0</v>
      </c>
      <c r="E32" s="62">
        <f t="shared" si="8"/>
        <v>0</v>
      </c>
      <c r="F32" s="62">
        <f t="shared" si="8"/>
        <v>0</v>
      </c>
      <c r="G32" s="62">
        <f t="shared" si="8"/>
        <v>0</v>
      </c>
      <c r="H32" s="62">
        <f t="shared" si="8"/>
        <v>0</v>
      </c>
      <c r="I32" s="62">
        <f t="shared" si="8"/>
        <v>0</v>
      </c>
      <c r="J32" s="62">
        <f t="shared" si="8"/>
        <v>0</v>
      </c>
      <c r="K32" s="62">
        <f t="shared" si="8"/>
        <v>0</v>
      </c>
      <c r="L32" s="62">
        <f t="shared" si="8"/>
        <v>436571</v>
      </c>
      <c r="M32" s="62">
        <f t="shared" si="8"/>
        <v>0</v>
      </c>
      <c r="N32" s="62">
        <f t="shared" si="8"/>
        <v>17769</v>
      </c>
      <c r="O32" s="62">
        <f t="shared" si="8"/>
        <v>0</v>
      </c>
      <c r="P32" s="62">
        <f t="shared" si="8"/>
        <v>0</v>
      </c>
      <c r="Q32" s="62">
        <f t="shared" si="8"/>
        <v>0</v>
      </c>
      <c r="R32" s="62">
        <f t="shared" si="8"/>
        <v>2112852</v>
      </c>
      <c r="S32" s="62">
        <f t="shared" si="8"/>
        <v>0</v>
      </c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</row>
    <row r="33" spans="1:253" ht="31.5">
      <c r="A33" s="71" t="s">
        <v>575</v>
      </c>
      <c r="B33" s="69">
        <f t="shared" si="0"/>
        <v>1365800</v>
      </c>
      <c r="C33" s="69">
        <f t="shared" si="0"/>
        <v>0</v>
      </c>
      <c r="D33" s="69">
        <v>0</v>
      </c>
      <c r="E33" s="69"/>
      <c r="F33" s="69"/>
      <c r="G33" s="69"/>
      <c r="H33" s="69"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>
        <v>1365800</v>
      </c>
      <c r="S33" s="69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</row>
    <row r="34" spans="1:253" ht="31.5">
      <c r="A34" s="71" t="s">
        <v>576</v>
      </c>
      <c r="B34" s="69">
        <f t="shared" si="0"/>
        <v>100000</v>
      </c>
      <c r="C34" s="69">
        <f t="shared" si="0"/>
        <v>0</v>
      </c>
      <c r="D34" s="69">
        <v>0</v>
      </c>
      <c r="E34" s="69"/>
      <c r="F34" s="69"/>
      <c r="G34" s="69"/>
      <c r="H34" s="69">
        <v>0</v>
      </c>
      <c r="I34" s="69"/>
      <c r="J34" s="69"/>
      <c r="K34" s="69"/>
      <c r="L34" s="69"/>
      <c r="M34" s="69"/>
      <c r="N34" s="69"/>
      <c r="O34" s="69"/>
      <c r="P34" s="69"/>
      <c r="Q34" s="69"/>
      <c r="R34" s="69">
        <v>100000</v>
      </c>
      <c r="S34" s="69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</row>
    <row r="35" spans="1:253" ht="47.25">
      <c r="A35" s="71" t="s">
        <v>824</v>
      </c>
      <c r="B35" s="69">
        <f t="shared" si="0"/>
        <v>962096</v>
      </c>
      <c r="C35" s="69">
        <f t="shared" si="0"/>
        <v>0</v>
      </c>
      <c r="D35" s="69">
        <f>15233-15233</f>
        <v>0</v>
      </c>
      <c r="E35" s="69"/>
      <c r="F35" s="69"/>
      <c r="G35" s="69"/>
      <c r="H35" s="69"/>
      <c r="I35" s="69"/>
      <c r="J35" s="69"/>
      <c r="K35" s="69"/>
      <c r="L35" s="69">
        <v>297275</v>
      </c>
      <c r="M35" s="69"/>
      <c r="N35" s="69">
        <f>15233+2534+2</f>
        <v>17769</v>
      </c>
      <c r="O35" s="69"/>
      <c r="P35" s="69"/>
      <c r="Q35" s="69"/>
      <c r="R35" s="69">
        <v>647052</v>
      </c>
      <c r="S35" s="69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</row>
    <row r="36" spans="1:253" ht="31.5">
      <c r="A36" s="71" t="s">
        <v>577</v>
      </c>
      <c r="B36" s="69">
        <f t="shared" si="0"/>
        <v>139296</v>
      </c>
      <c r="C36" s="69">
        <f t="shared" si="0"/>
        <v>0</v>
      </c>
      <c r="D36" s="69">
        <v>0</v>
      </c>
      <c r="E36" s="69"/>
      <c r="F36" s="69"/>
      <c r="G36" s="69"/>
      <c r="H36" s="69">
        <v>0</v>
      </c>
      <c r="I36" s="69"/>
      <c r="J36" s="69"/>
      <c r="K36" s="69"/>
      <c r="L36" s="69">
        <v>139296</v>
      </c>
      <c r="M36" s="69"/>
      <c r="N36" s="69"/>
      <c r="O36" s="69"/>
      <c r="P36" s="69"/>
      <c r="Q36" s="69"/>
      <c r="R36" s="69"/>
      <c r="S36" s="69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</row>
    <row r="37" spans="1:253" ht="15.75">
      <c r="A37" s="61" t="s">
        <v>578</v>
      </c>
      <c r="B37" s="62">
        <f t="shared" si="0"/>
        <v>605422</v>
      </c>
      <c r="C37" s="62">
        <f t="shared" si="0"/>
        <v>0</v>
      </c>
      <c r="D37" s="62">
        <f aca="true" t="shared" si="9" ref="D37:S37">SUM(D38)</f>
        <v>0</v>
      </c>
      <c r="E37" s="62">
        <f t="shared" si="9"/>
        <v>0</v>
      </c>
      <c r="F37" s="62">
        <f t="shared" si="9"/>
        <v>0</v>
      </c>
      <c r="G37" s="62">
        <f t="shared" si="9"/>
        <v>0</v>
      </c>
      <c r="H37" s="62">
        <f t="shared" si="9"/>
        <v>0</v>
      </c>
      <c r="I37" s="62">
        <f t="shared" si="9"/>
        <v>0</v>
      </c>
      <c r="J37" s="62">
        <f t="shared" si="9"/>
        <v>0</v>
      </c>
      <c r="K37" s="62">
        <f t="shared" si="9"/>
        <v>0</v>
      </c>
      <c r="L37" s="62">
        <f t="shared" si="9"/>
        <v>426323</v>
      </c>
      <c r="M37" s="62">
        <f t="shared" si="9"/>
        <v>0</v>
      </c>
      <c r="N37" s="62">
        <f t="shared" si="9"/>
        <v>0</v>
      </c>
      <c r="O37" s="62">
        <f t="shared" si="9"/>
        <v>0</v>
      </c>
      <c r="P37" s="62">
        <f t="shared" si="9"/>
        <v>0</v>
      </c>
      <c r="Q37" s="62">
        <f t="shared" si="9"/>
        <v>0</v>
      </c>
      <c r="R37" s="62">
        <f t="shared" si="9"/>
        <v>179099</v>
      </c>
      <c r="S37" s="62">
        <f t="shared" si="9"/>
        <v>0</v>
      </c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</row>
    <row r="38" spans="1:253" ht="15.75">
      <c r="A38" s="61" t="s">
        <v>564</v>
      </c>
      <c r="B38" s="62">
        <f t="shared" si="0"/>
        <v>605422</v>
      </c>
      <c r="C38" s="62">
        <f t="shared" si="0"/>
        <v>0</v>
      </c>
      <c r="D38" s="62">
        <f aca="true" t="shared" si="10" ref="D38:S38">SUM(D39:D41)</f>
        <v>0</v>
      </c>
      <c r="E38" s="62">
        <f t="shared" si="10"/>
        <v>0</v>
      </c>
      <c r="F38" s="62">
        <f t="shared" si="10"/>
        <v>0</v>
      </c>
      <c r="G38" s="62">
        <f t="shared" si="10"/>
        <v>0</v>
      </c>
      <c r="H38" s="62">
        <f t="shared" si="10"/>
        <v>0</v>
      </c>
      <c r="I38" s="62">
        <f t="shared" si="10"/>
        <v>0</v>
      </c>
      <c r="J38" s="62">
        <f t="shared" si="10"/>
        <v>0</v>
      </c>
      <c r="K38" s="62">
        <f t="shared" si="10"/>
        <v>0</v>
      </c>
      <c r="L38" s="62">
        <f t="shared" si="10"/>
        <v>426323</v>
      </c>
      <c r="M38" s="62">
        <f t="shared" si="10"/>
        <v>0</v>
      </c>
      <c r="N38" s="62">
        <f t="shared" si="10"/>
        <v>0</v>
      </c>
      <c r="O38" s="62">
        <f t="shared" si="10"/>
        <v>0</v>
      </c>
      <c r="P38" s="62">
        <f t="shared" si="10"/>
        <v>0</v>
      </c>
      <c r="Q38" s="62">
        <f t="shared" si="10"/>
        <v>0</v>
      </c>
      <c r="R38" s="62">
        <f t="shared" si="10"/>
        <v>179099</v>
      </c>
      <c r="S38" s="62">
        <f t="shared" si="10"/>
        <v>0</v>
      </c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</row>
    <row r="39" spans="1:253" ht="15.75">
      <c r="A39" s="68" t="s">
        <v>579</v>
      </c>
      <c r="B39" s="69">
        <f t="shared" si="0"/>
        <v>350000</v>
      </c>
      <c r="C39" s="69">
        <f t="shared" si="0"/>
        <v>0</v>
      </c>
      <c r="D39" s="69">
        <v>0</v>
      </c>
      <c r="E39" s="69"/>
      <c r="F39" s="69"/>
      <c r="G39" s="69"/>
      <c r="H39" s="69"/>
      <c r="I39" s="69"/>
      <c r="J39" s="69"/>
      <c r="K39" s="69"/>
      <c r="L39" s="69">
        <f>170901</f>
        <v>170901</v>
      </c>
      <c r="M39" s="69"/>
      <c r="N39" s="69"/>
      <c r="O39" s="69"/>
      <c r="P39" s="69"/>
      <c r="Q39" s="69"/>
      <c r="R39" s="69">
        <v>179099</v>
      </c>
      <c r="S39" s="69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</row>
    <row r="40" spans="1:253" ht="31.5">
      <c r="A40" s="68" t="s">
        <v>825</v>
      </c>
      <c r="B40" s="69">
        <f aca="true" t="shared" si="11" ref="B40:C71">D40+F40+H40+J40+L40+N40+P40+R40</f>
        <v>133000</v>
      </c>
      <c r="C40" s="69">
        <f t="shared" si="11"/>
        <v>0</v>
      </c>
      <c r="D40" s="69"/>
      <c r="E40" s="69"/>
      <c r="F40" s="69"/>
      <c r="G40" s="69"/>
      <c r="H40" s="69"/>
      <c r="I40" s="69"/>
      <c r="J40" s="69"/>
      <c r="K40" s="69"/>
      <c r="L40" s="69">
        <v>133000</v>
      </c>
      <c r="M40" s="69"/>
      <c r="N40" s="69"/>
      <c r="O40" s="69"/>
      <c r="P40" s="69"/>
      <c r="Q40" s="69"/>
      <c r="R40" s="69"/>
      <c r="S40" s="69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</row>
    <row r="41" spans="1:253" ht="31.5">
      <c r="A41" s="68" t="s">
        <v>826</v>
      </c>
      <c r="B41" s="69">
        <f t="shared" si="11"/>
        <v>122422</v>
      </c>
      <c r="C41" s="69">
        <f t="shared" si="11"/>
        <v>0</v>
      </c>
      <c r="D41" s="69">
        <v>0</v>
      </c>
      <c r="E41" s="69"/>
      <c r="F41" s="69"/>
      <c r="G41" s="69"/>
      <c r="H41" s="69"/>
      <c r="I41" s="69"/>
      <c r="J41" s="69"/>
      <c r="K41" s="69"/>
      <c r="L41" s="69">
        <v>122422</v>
      </c>
      <c r="M41" s="69"/>
      <c r="N41" s="69"/>
      <c r="O41" s="69"/>
      <c r="P41" s="69"/>
      <c r="Q41" s="69"/>
      <c r="R41" s="69"/>
      <c r="S41" s="69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</row>
    <row r="42" spans="1:253" ht="31.5">
      <c r="A42" s="61" t="s">
        <v>580</v>
      </c>
      <c r="B42" s="62">
        <f t="shared" si="11"/>
        <v>1248000</v>
      </c>
      <c r="C42" s="62">
        <f t="shared" si="11"/>
        <v>0</v>
      </c>
      <c r="D42" s="62">
        <f aca="true" t="shared" si="12" ref="D42:S42">SUM(D43)</f>
        <v>0</v>
      </c>
      <c r="E42" s="62">
        <f t="shared" si="12"/>
        <v>0</v>
      </c>
      <c r="F42" s="62">
        <f t="shared" si="12"/>
        <v>0</v>
      </c>
      <c r="G42" s="62">
        <f t="shared" si="12"/>
        <v>0</v>
      </c>
      <c r="H42" s="62">
        <f t="shared" si="12"/>
        <v>2939</v>
      </c>
      <c r="I42" s="62">
        <f t="shared" si="12"/>
        <v>0</v>
      </c>
      <c r="J42" s="62">
        <f t="shared" si="12"/>
        <v>1063405</v>
      </c>
      <c r="K42" s="62">
        <f t="shared" si="12"/>
        <v>0</v>
      </c>
      <c r="L42" s="62">
        <f t="shared" si="12"/>
        <v>181656</v>
      </c>
      <c r="M42" s="62">
        <f t="shared" si="12"/>
        <v>0</v>
      </c>
      <c r="N42" s="62">
        <f t="shared" si="12"/>
        <v>0</v>
      </c>
      <c r="O42" s="62">
        <f t="shared" si="12"/>
        <v>0</v>
      </c>
      <c r="P42" s="62">
        <f t="shared" si="12"/>
        <v>0</v>
      </c>
      <c r="Q42" s="62">
        <f t="shared" si="12"/>
        <v>0</v>
      </c>
      <c r="R42" s="62">
        <f t="shared" si="12"/>
        <v>0</v>
      </c>
      <c r="S42" s="62">
        <f t="shared" si="12"/>
        <v>0</v>
      </c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</row>
    <row r="43" spans="1:253" ht="15.75">
      <c r="A43" s="61" t="s">
        <v>564</v>
      </c>
      <c r="B43" s="62">
        <f t="shared" si="11"/>
        <v>1248000</v>
      </c>
      <c r="C43" s="62">
        <f t="shared" si="11"/>
        <v>0</v>
      </c>
      <c r="D43" s="62">
        <f aca="true" t="shared" si="13" ref="D43:S43">SUM(D44:D48)</f>
        <v>0</v>
      </c>
      <c r="E43" s="62">
        <f t="shared" si="13"/>
        <v>0</v>
      </c>
      <c r="F43" s="62">
        <f t="shared" si="13"/>
        <v>0</v>
      </c>
      <c r="G43" s="62">
        <f t="shared" si="13"/>
        <v>0</v>
      </c>
      <c r="H43" s="62">
        <f t="shared" si="13"/>
        <v>2939</v>
      </c>
      <c r="I43" s="62">
        <f t="shared" si="13"/>
        <v>0</v>
      </c>
      <c r="J43" s="62">
        <f t="shared" si="13"/>
        <v>1063405</v>
      </c>
      <c r="K43" s="62">
        <f t="shared" si="13"/>
        <v>0</v>
      </c>
      <c r="L43" s="62">
        <f t="shared" si="13"/>
        <v>181656</v>
      </c>
      <c r="M43" s="62">
        <f t="shared" si="13"/>
        <v>0</v>
      </c>
      <c r="N43" s="62">
        <f t="shared" si="13"/>
        <v>0</v>
      </c>
      <c r="O43" s="62">
        <f t="shared" si="13"/>
        <v>0</v>
      </c>
      <c r="P43" s="62">
        <f t="shared" si="13"/>
        <v>0</v>
      </c>
      <c r="Q43" s="62">
        <f t="shared" si="13"/>
        <v>0</v>
      </c>
      <c r="R43" s="62">
        <f t="shared" si="13"/>
        <v>0</v>
      </c>
      <c r="S43" s="62">
        <f t="shared" si="13"/>
        <v>0</v>
      </c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</row>
    <row r="44" spans="1:253" ht="110.25">
      <c r="A44" s="70" t="s">
        <v>581</v>
      </c>
      <c r="B44" s="72">
        <f t="shared" si="11"/>
        <v>399465</v>
      </c>
      <c r="C44" s="72">
        <f t="shared" si="11"/>
        <v>0</v>
      </c>
      <c r="D44" s="72">
        <v>0</v>
      </c>
      <c r="E44" s="72"/>
      <c r="F44" s="72"/>
      <c r="G44" s="72"/>
      <c r="H44" s="72">
        <v>0</v>
      </c>
      <c r="I44" s="72"/>
      <c r="J44" s="72">
        <v>399465</v>
      </c>
      <c r="K44" s="72"/>
      <c r="L44" s="72"/>
      <c r="M44" s="72"/>
      <c r="N44" s="72"/>
      <c r="O44" s="72"/>
      <c r="P44" s="72"/>
      <c r="Q44" s="72"/>
      <c r="R44" s="72"/>
      <c r="S44" s="72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</row>
    <row r="45" spans="1:253" ht="63">
      <c r="A45" s="70" t="s">
        <v>827</v>
      </c>
      <c r="B45" s="66">
        <f t="shared" si="11"/>
        <v>106380</v>
      </c>
      <c r="C45" s="66">
        <f t="shared" si="11"/>
        <v>0</v>
      </c>
      <c r="D45" s="66">
        <v>0</v>
      </c>
      <c r="E45" s="66"/>
      <c r="F45" s="66"/>
      <c r="G45" s="66"/>
      <c r="H45" s="66">
        <v>0</v>
      </c>
      <c r="I45" s="66"/>
      <c r="J45" s="66">
        <v>106380</v>
      </c>
      <c r="K45" s="66"/>
      <c r="L45" s="66"/>
      <c r="M45" s="66"/>
      <c r="N45" s="66"/>
      <c r="O45" s="66"/>
      <c r="P45" s="66"/>
      <c r="Q45" s="66"/>
      <c r="R45" s="66"/>
      <c r="S45" s="66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</row>
    <row r="46" spans="1:253" ht="31.5">
      <c r="A46" s="70" t="s">
        <v>828</v>
      </c>
      <c r="B46" s="66">
        <f t="shared" si="11"/>
        <v>2939</v>
      </c>
      <c r="C46" s="66">
        <f t="shared" si="11"/>
        <v>0</v>
      </c>
      <c r="D46" s="66">
        <v>0</v>
      </c>
      <c r="E46" s="66"/>
      <c r="F46" s="66"/>
      <c r="G46" s="66"/>
      <c r="H46" s="66">
        <v>2939</v>
      </c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</row>
    <row r="47" spans="1:253" ht="31.5">
      <c r="A47" s="65" t="s">
        <v>829</v>
      </c>
      <c r="B47" s="66">
        <f t="shared" si="11"/>
        <v>181656</v>
      </c>
      <c r="C47" s="66">
        <f t="shared" si="11"/>
        <v>0</v>
      </c>
      <c r="D47" s="66">
        <v>0</v>
      </c>
      <c r="E47" s="66"/>
      <c r="F47" s="66"/>
      <c r="G47" s="66"/>
      <c r="H47" s="66">
        <v>0</v>
      </c>
      <c r="I47" s="66"/>
      <c r="J47" s="66"/>
      <c r="K47" s="66"/>
      <c r="L47" s="66">
        <v>181656</v>
      </c>
      <c r="M47" s="66"/>
      <c r="N47" s="66"/>
      <c r="O47" s="66"/>
      <c r="P47" s="66"/>
      <c r="Q47" s="66"/>
      <c r="R47" s="66"/>
      <c r="S47" s="66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</row>
    <row r="48" spans="1:253" ht="78.75">
      <c r="A48" s="70" t="s">
        <v>582</v>
      </c>
      <c r="B48" s="66">
        <f t="shared" si="11"/>
        <v>557560</v>
      </c>
      <c r="C48" s="66">
        <f t="shared" si="11"/>
        <v>0</v>
      </c>
      <c r="D48" s="66">
        <v>0</v>
      </c>
      <c r="E48" s="66"/>
      <c r="F48" s="66"/>
      <c r="G48" s="66"/>
      <c r="H48" s="66">
        <v>0</v>
      </c>
      <c r="I48" s="66"/>
      <c r="J48" s="66">
        <v>557560</v>
      </c>
      <c r="K48" s="66"/>
      <c r="L48" s="66"/>
      <c r="M48" s="66"/>
      <c r="N48" s="66"/>
      <c r="O48" s="66"/>
      <c r="P48" s="66"/>
      <c r="Q48" s="66"/>
      <c r="R48" s="66"/>
      <c r="S48" s="66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</row>
    <row r="49" spans="1:253" ht="31.5">
      <c r="A49" s="61" t="s">
        <v>583</v>
      </c>
      <c r="B49" s="62">
        <f t="shared" si="11"/>
        <v>16677397</v>
      </c>
      <c r="C49" s="62">
        <f t="shared" si="11"/>
        <v>753904</v>
      </c>
      <c r="D49" s="62">
        <f aca="true" t="shared" si="14" ref="D49:S49">SUM(D50)</f>
        <v>622420</v>
      </c>
      <c r="E49" s="62">
        <f t="shared" si="14"/>
        <v>0</v>
      </c>
      <c r="F49" s="62">
        <f t="shared" si="14"/>
        <v>713176</v>
      </c>
      <c r="G49" s="62">
        <f t="shared" si="14"/>
        <v>124185</v>
      </c>
      <c r="H49" s="62">
        <f t="shared" si="14"/>
        <v>5414815</v>
      </c>
      <c r="I49" s="62">
        <f t="shared" si="14"/>
        <v>0</v>
      </c>
      <c r="J49" s="62">
        <f t="shared" si="14"/>
        <v>7754338</v>
      </c>
      <c r="K49" s="62">
        <f t="shared" si="14"/>
        <v>0</v>
      </c>
      <c r="L49" s="62">
        <f t="shared" si="14"/>
        <v>0</v>
      </c>
      <c r="M49" s="62">
        <f t="shared" si="14"/>
        <v>0</v>
      </c>
      <c r="N49" s="62">
        <f t="shared" si="14"/>
        <v>2172648</v>
      </c>
      <c r="O49" s="62">
        <f t="shared" si="14"/>
        <v>629719</v>
      </c>
      <c r="P49" s="62">
        <f t="shared" si="14"/>
        <v>0</v>
      </c>
      <c r="Q49" s="62">
        <f t="shared" si="14"/>
        <v>0</v>
      </c>
      <c r="R49" s="62">
        <f t="shared" si="14"/>
        <v>0</v>
      </c>
      <c r="S49" s="62">
        <f t="shared" si="14"/>
        <v>0</v>
      </c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</row>
    <row r="50" spans="1:253" ht="15.75">
      <c r="A50" s="61" t="s">
        <v>564</v>
      </c>
      <c r="B50" s="62">
        <f t="shared" si="11"/>
        <v>16677397</v>
      </c>
      <c r="C50" s="62">
        <f t="shared" si="11"/>
        <v>753904</v>
      </c>
      <c r="D50" s="62">
        <f aca="true" t="shared" si="15" ref="D50:S50">SUM(D51:D64)</f>
        <v>622420</v>
      </c>
      <c r="E50" s="62">
        <f t="shared" si="15"/>
        <v>0</v>
      </c>
      <c r="F50" s="62">
        <f t="shared" si="15"/>
        <v>713176</v>
      </c>
      <c r="G50" s="62">
        <f t="shared" si="15"/>
        <v>124185</v>
      </c>
      <c r="H50" s="62">
        <f t="shared" si="15"/>
        <v>5414815</v>
      </c>
      <c r="I50" s="62">
        <f t="shared" si="15"/>
        <v>0</v>
      </c>
      <c r="J50" s="62">
        <f t="shared" si="15"/>
        <v>7754338</v>
      </c>
      <c r="K50" s="62">
        <f t="shared" si="15"/>
        <v>0</v>
      </c>
      <c r="L50" s="62">
        <f t="shared" si="15"/>
        <v>0</v>
      </c>
      <c r="M50" s="62">
        <f t="shared" si="15"/>
        <v>0</v>
      </c>
      <c r="N50" s="62">
        <f t="shared" si="15"/>
        <v>2172648</v>
      </c>
      <c r="O50" s="62">
        <f t="shared" si="15"/>
        <v>629719</v>
      </c>
      <c r="P50" s="62">
        <f t="shared" si="15"/>
        <v>0</v>
      </c>
      <c r="Q50" s="62">
        <f t="shared" si="15"/>
        <v>0</v>
      </c>
      <c r="R50" s="62">
        <f t="shared" si="15"/>
        <v>0</v>
      </c>
      <c r="S50" s="62">
        <f t="shared" si="15"/>
        <v>0</v>
      </c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</row>
    <row r="51" spans="1:253" ht="31.5">
      <c r="A51" s="73" t="s">
        <v>584</v>
      </c>
      <c r="B51" s="69">
        <f t="shared" si="11"/>
        <v>17771</v>
      </c>
      <c r="C51" s="69">
        <f t="shared" si="11"/>
        <v>0</v>
      </c>
      <c r="D51" s="69">
        <v>0</v>
      </c>
      <c r="E51" s="69">
        <v>0</v>
      </c>
      <c r="F51" s="69">
        <v>14588</v>
      </c>
      <c r="G51" s="69">
        <v>0</v>
      </c>
      <c r="H51" s="69">
        <f>3183</f>
        <v>3183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/>
      <c r="S51" s="69">
        <v>0</v>
      </c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</row>
    <row r="52" spans="1:253" ht="31.5">
      <c r="A52" s="73" t="s">
        <v>830</v>
      </c>
      <c r="B52" s="69">
        <f t="shared" si="11"/>
        <v>7607</v>
      </c>
      <c r="C52" s="69">
        <f t="shared" si="11"/>
        <v>0</v>
      </c>
      <c r="D52" s="69">
        <v>0</v>
      </c>
      <c r="E52" s="69">
        <v>0</v>
      </c>
      <c r="F52" s="69">
        <v>0</v>
      </c>
      <c r="G52" s="69">
        <v>0</v>
      </c>
      <c r="H52" s="69">
        <v>7607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/>
      <c r="S52" s="69">
        <v>0</v>
      </c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</row>
    <row r="53" spans="1:253" ht="31.5">
      <c r="A53" s="73" t="s">
        <v>831</v>
      </c>
      <c r="B53" s="69">
        <f t="shared" si="11"/>
        <v>7000</v>
      </c>
      <c r="C53" s="69">
        <f t="shared" si="11"/>
        <v>0</v>
      </c>
      <c r="D53" s="69">
        <v>0</v>
      </c>
      <c r="E53" s="69">
        <v>0</v>
      </c>
      <c r="F53" s="69">
        <v>0</v>
      </c>
      <c r="G53" s="69">
        <v>0</v>
      </c>
      <c r="H53" s="69">
        <v>7000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  <c r="Q53" s="69">
        <v>0</v>
      </c>
      <c r="R53" s="69"/>
      <c r="S53" s="69">
        <v>0</v>
      </c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</row>
    <row r="54" spans="1:253" ht="31.5">
      <c r="A54" s="73" t="s">
        <v>832</v>
      </c>
      <c r="B54" s="69">
        <f t="shared" si="11"/>
        <v>41100</v>
      </c>
      <c r="C54" s="69">
        <f t="shared" si="11"/>
        <v>0</v>
      </c>
      <c r="D54" s="69">
        <v>0</v>
      </c>
      <c r="E54" s="69">
        <v>0</v>
      </c>
      <c r="F54" s="69">
        <v>0</v>
      </c>
      <c r="G54" s="69">
        <v>0</v>
      </c>
      <c r="H54" s="69">
        <v>41100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/>
      <c r="S54" s="69">
        <v>0</v>
      </c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</row>
    <row r="55" spans="1:253" ht="47.25">
      <c r="A55" s="73" t="s">
        <v>833</v>
      </c>
      <c r="B55" s="69">
        <f t="shared" si="11"/>
        <v>292420</v>
      </c>
      <c r="C55" s="69">
        <f t="shared" si="11"/>
        <v>0</v>
      </c>
      <c r="D55" s="69">
        <v>292420</v>
      </c>
      <c r="E55" s="69">
        <v>0</v>
      </c>
      <c r="F55" s="69">
        <v>0</v>
      </c>
      <c r="G55" s="69">
        <v>0</v>
      </c>
      <c r="H55" s="69"/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69"/>
      <c r="S55" s="69">
        <v>0</v>
      </c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</row>
    <row r="56" spans="1:253" ht="126">
      <c r="A56" s="70" t="s">
        <v>834</v>
      </c>
      <c r="B56" s="69">
        <f t="shared" si="11"/>
        <v>805296</v>
      </c>
      <c r="C56" s="69">
        <f t="shared" si="11"/>
        <v>0</v>
      </c>
      <c r="D56" s="69">
        <v>0</v>
      </c>
      <c r="E56" s="69"/>
      <c r="F56" s="69"/>
      <c r="G56" s="69"/>
      <c r="H56" s="69">
        <v>0</v>
      </c>
      <c r="I56" s="69"/>
      <c r="J56" s="69">
        <v>805296</v>
      </c>
      <c r="K56" s="69"/>
      <c r="L56" s="69"/>
      <c r="M56" s="69"/>
      <c r="N56" s="69"/>
      <c r="O56" s="69"/>
      <c r="P56" s="69"/>
      <c r="Q56" s="69"/>
      <c r="R56" s="69"/>
      <c r="S56" s="69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</row>
    <row r="57" spans="1:253" ht="15.75">
      <c r="A57" s="73" t="s">
        <v>585</v>
      </c>
      <c r="B57" s="69">
        <f t="shared" si="11"/>
        <v>130942</v>
      </c>
      <c r="C57" s="69">
        <f t="shared" si="11"/>
        <v>0</v>
      </c>
      <c r="D57" s="69">
        <f>130942-130942</f>
        <v>0</v>
      </c>
      <c r="E57" s="69"/>
      <c r="F57" s="69"/>
      <c r="G57" s="69"/>
      <c r="H57" s="69">
        <v>0</v>
      </c>
      <c r="I57" s="69"/>
      <c r="J57" s="69"/>
      <c r="K57" s="69"/>
      <c r="L57" s="69"/>
      <c r="M57" s="69"/>
      <c r="N57" s="69">
        <f>130942</f>
        <v>130942</v>
      </c>
      <c r="O57" s="69"/>
      <c r="P57" s="69"/>
      <c r="Q57" s="69"/>
      <c r="R57" s="69"/>
      <c r="S57" s="69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</row>
    <row r="58" spans="1:253" ht="63">
      <c r="A58" s="65" t="s">
        <v>835</v>
      </c>
      <c r="B58" s="69">
        <f t="shared" si="11"/>
        <v>2936444</v>
      </c>
      <c r="C58" s="69">
        <f t="shared" si="11"/>
        <v>0</v>
      </c>
      <c r="D58" s="69">
        <v>0</v>
      </c>
      <c r="E58" s="69"/>
      <c r="F58" s="69"/>
      <c r="G58" s="69"/>
      <c r="H58" s="69">
        <v>2936444</v>
      </c>
      <c r="I58" s="69"/>
      <c r="J58" s="69"/>
      <c r="K58" s="69"/>
      <c r="L58" s="69"/>
      <c r="M58" s="69"/>
      <c r="N58" s="69">
        <f>2534-2534</f>
        <v>0</v>
      </c>
      <c r="O58" s="69"/>
      <c r="P58" s="69"/>
      <c r="Q58" s="69"/>
      <c r="R58" s="69"/>
      <c r="S58" s="69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</row>
    <row r="59" spans="1:253" ht="31.5">
      <c r="A59" s="65" t="s">
        <v>836</v>
      </c>
      <c r="B59" s="69">
        <f t="shared" si="11"/>
        <v>2169714</v>
      </c>
      <c r="C59" s="69">
        <f t="shared" si="11"/>
        <v>0</v>
      </c>
      <c r="D59" s="69">
        <v>0</v>
      </c>
      <c r="E59" s="69"/>
      <c r="F59" s="69"/>
      <c r="G59" s="69"/>
      <c r="H59" s="69">
        <v>2169714</v>
      </c>
      <c r="I59" s="69"/>
      <c r="J59" s="69"/>
      <c r="K59" s="69"/>
      <c r="L59" s="69"/>
      <c r="M59" s="69"/>
      <c r="N59" s="69">
        <v>0</v>
      </c>
      <c r="O59" s="69"/>
      <c r="P59" s="69"/>
      <c r="Q59" s="69"/>
      <c r="R59" s="69"/>
      <c r="S59" s="69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</row>
    <row r="60" spans="1:253" ht="157.5">
      <c r="A60" s="65" t="s">
        <v>586</v>
      </c>
      <c r="B60" s="69">
        <f t="shared" si="11"/>
        <v>6949042</v>
      </c>
      <c r="C60" s="69">
        <f t="shared" si="11"/>
        <v>0</v>
      </c>
      <c r="D60" s="69">
        <v>0</v>
      </c>
      <c r="E60" s="69"/>
      <c r="F60" s="69"/>
      <c r="G60" s="69"/>
      <c r="H60" s="69">
        <v>0</v>
      </c>
      <c r="I60" s="69"/>
      <c r="J60" s="69">
        <v>6949042</v>
      </c>
      <c r="K60" s="69"/>
      <c r="L60" s="69"/>
      <c r="M60" s="69"/>
      <c r="N60" s="69">
        <v>0</v>
      </c>
      <c r="O60" s="69"/>
      <c r="P60" s="69"/>
      <c r="Q60" s="69"/>
      <c r="R60" s="69"/>
      <c r="S60" s="69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</row>
    <row r="61" spans="1:253" ht="31.5">
      <c r="A61" s="68" t="s">
        <v>587</v>
      </c>
      <c r="B61" s="69">
        <f t="shared" si="11"/>
        <v>50000</v>
      </c>
      <c r="C61" s="69">
        <f t="shared" si="11"/>
        <v>0</v>
      </c>
      <c r="D61" s="69">
        <f>18700-18700</f>
        <v>0</v>
      </c>
      <c r="E61" s="69"/>
      <c r="F61" s="69"/>
      <c r="G61" s="69"/>
      <c r="H61" s="69">
        <v>0</v>
      </c>
      <c r="I61" s="69"/>
      <c r="J61" s="69"/>
      <c r="K61" s="69"/>
      <c r="L61" s="69"/>
      <c r="M61" s="69"/>
      <c r="N61" s="69">
        <f>31300+18700</f>
        <v>50000</v>
      </c>
      <c r="O61" s="69"/>
      <c r="P61" s="69"/>
      <c r="Q61" s="69"/>
      <c r="R61" s="69"/>
      <c r="S61" s="69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</row>
    <row r="62" spans="1:253" ht="31.5">
      <c r="A62" s="73" t="s">
        <v>837</v>
      </c>
      <c r="B62" s="69">
        <f t="shared" si="11"/>
        <v>330000</v>
      </c>
      <c r="C62" s="69">
        <f t="shared" si="11"/>
        <v>0</v>
      </c>
      <c r="D62" s="69">
        <v>330000</v>
      </c>
      <c r="E62" s="69">
        <v>0</v>
      </c>
      <c r="F62" s="69">
        <v>0</v>
      </c>
      <c r="G62" s="69">
        <v>0</v>
      </c>
      <c r="H62" s="69"/>
      <c r="I62" s="69">
        <v>0</v>
      </c>
      <c r="J62" s="69">
        <v>0</v>
      </c>
      <c r="K62" s="69">
        <v>0</v>
      </c>
      <c r="L62" s="69"/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69"/>
      <c r="S62" s="69">
        <v>0</v>
      </c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</row>
    <row r="63" spans="1:253" ht="47.25">
      <c r="A63" s="68" t="s">
        <v>588</v>
      </c>
      <c r="B63" s="69">
        <f t="shared" si="11"/>
        <v>2755061</v>
      </c>
      <c r="C63" s="69">
        <f t="shared" si="11"/>
        <v>753904</v>
      </c>
      <c r="D63" s="69">
        <v>0</v>
      </c>
      <c r="E63" s="69"/>
      <c r="F63" s="69">
        <f>698588</f>
        <v>698588</v>
      </c>
      <c r="G63" s="69">
        <f>124186-1</f>
        <v>124185</v>
      </c>
      <c r="H63" s="69">
        <f>763355-698588</f>
        <v>64767</v>
      </c>
      <c r="I63" s="69"/>
      <c r="J63" s="69"/>
      <c r="K63" s="69"/>
      <c r="L63" s="69"/>
      <c r="M63" s="69"/>
      <c r="N63" s="69">
        <v>1991706</v>
      </c>
      <c r="O63" s="69">
        <f>620931+8788</f>
        <v>629719</v>
      </c>
      <c r="P63" s="69"/>
      <c r="Q63" s="69"/>
      <c r="R63" s="69"/>
      <c r="S63" s="69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</row>
    <row r="64" spans="1:253" ht="31.5">
      <c r="A64" s="73" t="s">
        <v>838</v>
      </c>
      <c r="B64" s="69">
        <f t="shared" si="11"/>
        <v>185000</v>
      </c>
      <c r="C64" s="69">
        <f t="shared" si="11"/>
        <v>0</v>
      </c>
      <c r="D64" s="69">
        <f>185000-185000</f>
        <v>0</v>
      </c>
      <c r="E64" s="69">
        <v>0</v>
      </c>
      <c r="F64" s="69">
        <v>0</v>
      </c>
      <c r="G64" s="69">
        <v>0</v>
      </c>
      <c r="H64" s="69">
        <v>185000</v>
      </c>
      <c r="I64" s="69">
        <v>0</v>
      </c>
      <c r="J64" s="69">
        <v>0</v>
      </c>
      <c r="K64" s="69">
        <v>0</v>
      </c>
      <c r="L64" s="69"/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/>
      <c r="S64" s="69">
        <v>0</v>
      </c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</row>
    <row r="65" spans="1:253" ht="31.5">
      <c r="A65" s="61" t="s">
        <v>589</v>
      </c>
      <c r="B65" s="62">
        <f t="shared" si="11"/>
        <v>2986804</v>
      </c>
      <c r="C65" s="62">
        <f t="shared" si="11"/>
        <v>0</v>
      </c>
      <c r="D65" s="62">
        <f aca="true" t="shared" si="16" ref="D65:S65">SUM(D66)</f>
        <v>214000</v>
      </c>
      <c r="E65" s="62">
        <f t="shared" si="16"/>
        <v>0</v>
      </c>
      <c r="F65" s="62">
        <f t="shared" si="16"/>
        <v>5362</v>
      </c>
      <c r="G65" s="62">
        <f t="shared" si="16"/>
        <v>0</v>
      </c>
      <c r="H65" s="62">
        <f t="shared" si="16"/>
        <v>13497</v>
      </c>
      <c r="I65" s="62">
        <f t="shared" si="16"/>
        <v>0</v>
      </c>
      <c r="J65" s="62">
        <f t="shared" si="16"/>
        <v>2657945</v>
      </c>
      <c r="K65" s="62">
        <f t="shared" si="16"/>
        <v>0</v>
      </c>
      <c r="L65" s="62">
        <f t="shared" si="16"/>
        <v>96000</v>
      </c>
      <c r="M65" s="62">
        <f t="shared" si="16"/>
        <v>0</v>
      </c>
      <c r="N65" s="62">
        <f t="shared" si="16"/>
        <v>0</v>
      </c>
      <c r="O65" s="62">
        <f t="shared" si="16"/>
        <v>0</v>
      </c>
      <c r="P65" s="62">
        <f t="shared" si="16"/>
        <v>0</v>
      </c>
      <c r="Q65" s="62">
        <f t="shared" si="16"/>
        <v>0</v>
      </c>
      <c r="R65" s="62">
        <f t="shared" si="16"/>
        <v>0</v>
      </c>
      <c r="S65" s="62">
        <f t="shared" si="16"/>
        <v>0</v>
      </c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</row>
    <row r="66" spans="1:253" ht="15.75">
      <c r="A66" s="61" t="s">
        <v>564</v>
      </c>
      <c r="B66" s="62">
        <f t="shared" si="11"/>
        <v>2986804</v>
      </c>
      <c r="C66" s="62">
        <f t="shared" si="11"/>
        <v>0</v>
      </c>
      <c r="D66" s="62">
        <f aca="true" t="shared" si="17" ref="D66:S66">SUM(D67:D75)</f>
        <v>214000</v>
      </c>
      <c r="E66" s="62">
        <f t="shared" si="17"/>
        <v>0</v>
      </c>
      <c r="F66" s="62">
        <f t="shared" si="17"/>
        <v>5362</v>
      </c>
      <c r="G66" s="62">
        <f t="shared" si="17"/>
        <v>0</v>
      </c>
      <c r="H66" s="62">
        <f t="shared" si="17"/>
        <v>13497</v>
      </c>
      <c r="I66" s="62">
        <f t="shared" si="17"/>
        <v>0</v>
      </c>
      <c r="J66" s="62">
        <f t="shared" si="17"/>
        <v>2657945</v>
      </c>
      <c r="K66" s="62">
        <f t="shared" si="17"/>
        <v>0</v>
      </c>
      <c r="L66" s="62">
        <f t="shared" si="17"/>
        <v>96000</v>
      </c>
      <c r="M66" s="62">
        <f t="shared" si="17"/>
        <v>0</v>
      </c>
      <c r="N66" s="62">
        <f t="shared" si="17"/>
        <v>0</v>
      </c>
      <c r="O66" s="62">
        <f t="shared" si="17"/>
        <v>0</v>
      </c>
      <c r="P66" s="62">
        <f t="shared" si="17"/>
        <v>0</v>
      </c>
      <c r="Q66" s="62">
        <f t="shared" si="17"/>
        <v>0</v>
      </c>
      <c r="R66" s="62">
        <f t="shared" si="17"/>
        <v>0</v>
      </c>
      <c r="S66" s="62">
        <f t="shared" si="17"/>
        <v>0</v>
      </c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</row>
    <row r="67" spans="1:253" ht="15.75">
      <c r="A67" s="73" t="s">
        <v>590</v>
      </c>
      <c r="B67" s="69">
        <f t="shared" si="11"/>
        <v>33000</v>
      </c>
      <c r="C67" s="69">
        <f t="shared" si="11"/>
        <v>0</v>
      </c>
      <c r="D67" s="69">
        <v>33000</v>
      </c>
      <c r="E67" s="69"/>
      <c r="F67" s="69"/>
      <c r="G67" s="69"/>
      <c r="H67" s="69">
        <v>0</v>
      </c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</row>
    <row r="68" spans="1:253" ht="31.5">
      <c r="A68" s="65" t="s">
        <v>839</v>
      </c>
      <c r="B68" s="66">
        <f t="shared" si="11"/>
        <v>6497</v>
      </c>
      <c r="C68" s="66">
        <f t="shared" si="11"/>
        <v>0</v>
      </c>
      <c r="D68" s="66">
        <v>0</v>
      </c>
      <c r="E68" s="66"/>
      <c r="F68" s="66"/>
      <c r="G68" s="66"/>
      <c r="H68" s="66">
        <v>6497</v>
      </c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</row>
    <row r="69" spans="1:253" ht="31.5">
      <c r="A69" s="65" t="s">
        <v>840</v>
      </c>
      <c r="B69" s="66">
        <f t="shared" si="11"/>
        <v>5362</v>
      </c>
      <c r="C69" s="66">
        <f t="shared" si="11"/>
        <v>0</v>
      </c>
      <c r="D69" s="66">
        <v>0</v>
      </c>
      <c r="E69" s="66"/>
      <c r="F69" s="66">
        <v>5362</v>
      </c>
      <c r="G69" s="66"/>
      <c r="H69" s="66">
        <v>0</v>
      </c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</row>
    <row r="70" spans="1:253" ht="15.75">
      <c r="A70" s="65" t="s">
        <v>841</v>
      </c>
      <c r="B70" s="66">
        <f t="shared" si="11"/>
        <v>96000</v>
      </c>
      <c r="C70" s="66">
        <f t="shared" si="11"/>
        <v>0</v>
      </c>
      <c r="D70" s="66">
        <v>0</v>
      </c>
      <c r="E70" s="66"/>
      <c r="F70" s="66"/>
      <c r="G70" s="66"/>
      <c r="H70" s="66">
        <v>0</v>
      </c>
      <c r="I70" s="66"/>
      <c r="J70" s="66"/>
      <c r="K70" s="66"/>
      <c r="L70" s="66">
        <v>96000</v>
      </c>
      <c r="M70" s="66"/>
      <c r="N70" s="66"/>
      <c r="O70" s="66"/>
      <c r="P70" s="66"/>
      <c r="Q70" s="66"/>
      <c r="R70" s="66"/>
      <c r="S70" s="66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</row>
    <row r="71" spans="1:253" ht="47.25">
      <c r="A71" s="73" t="s">
        <v>591</v>
      </c>
      <c r="B71" s="69">
        <f t="shared" si="11"/>
        <v>130000</v>
      </c>
      <c r="C71" s="69">
        <f t="shared" si="11"/>
        <v>0</v>
      </c>
      <c r="D71" s="69">
        <v>130000</v>
      </c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</row>
    <row r="72" spans="1:253" ht="31.5">
      <c r="A72" s="73" t="s">
        <v>592</v>
      </c>
      <c r="B72" s="69">
        <f aca="true" t="shared" si="18" ref="B72:C103">D72+F72+H72+J72+L72+N72+P72+R72</f>
        <v>51000</v>
      </c>
      <c r="C72" s="69">
        <f t="shared" si="18"/>
        <v>0</v>
      </c>
      <c r="D72" s="69">
        <v>51000</v>
      </c>
      <c r="E72" s="69"/>
      <c r="F72" s="69">
        <v>0</v>
      </c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</row>
    <row r="73" spans="1:253" ht="63">
      <c r="A73" s="75" t="s">
        <v>594</v>
      </c>
      <c r="B73" s="69">
        <f t="shared" si="18"/>
        <v>316301</v>
      </c>
      <c r="C73" s="69">
        <f t="shared" si="18"/>
        <v>0</v>
      </c>
      <c r="D73" s="69">
        <v>0</v>
      </c>
      <c r="E73" s="69"/>
      <c r="F73" s="69">
        <v>0</v>
      </c>
      <c r="G73" s="69"/>
      <c r="H73" s="69">
        <v>0</v>
      </c>
      <c r="I73" s="69"/>
      <c r="J73" s="69">
        <v>316301</v>
      </c>
      <c r="K73" s="69"/>
      <c r="L73" s="69"/>
      <c r="M73" s="69"/>
      <c r="N73" s="69"/>
      <c r="O73" s="69"/>
      <c r="P73" s="69"/>
      <c r="Q73" s="69"/>
      <c r="R73" s="69"/>
      <c r="S73" s="69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</row>
    <row r="74" spans="1:253" ht="78.75">
      <c r="A74" s="75" t="s">
        <v>593</v>
      </c>
      <c r="B74" s="69">
        <f t="shared" si="18"/>
        <v>2341644</v>
      </c>
      <c r="C74" s="69">
        <f t="shared" si="18"/>
        <v>0</v>
      </c>
      <c r="D74" s="69">
        <v>0</v>
      </c>
      <c r="E74" s="69"/>
      <c r="F74" s="69">
        <v>0</v>
      </c>
      <c r="G74" s="69"/>
      <c r="H74" s="69">
        <v>0</v>
      </c>
      <c r="I74" s="69"/>
      <c r="J74" s="69">
        <v>2341644</v>
      </c>
      <c r="K74" s="69"/>
      <c r="L74" s="69"/>
      <c r="M74" s="69"/>
      <c r="N74" s="69"/>
      <c r="O74" s="69"/>
      <c r="P74" s="69"/>
      <c r="Q74" s="69"/>
      <c r="R74" s="69"/>
      <c r="S74" s="69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</row>
    <row r="75" spans="1:253" ht="15.75">
      <c r="A75" s="75" t="s">
        <v>842</v>
      </c>
      <c r="B75" s="69">
        <f t="shared" si="18"/>
        <v>7000</v>
      </c>
      <c r="C75" s="69">
        <f t="shared" si="18"/>
        <v>0</v>
      </c>
      <c r="D75" s="69">
        <v>0</v>
      </c>
      <c r="E75" s="69"/>
      <c r="F75" s="69">
        <v>0</v>
      </c>
      <c r="G75" s="69"/>
      <c r="H75" s="69">
        <v>7000</v>
      </c>
      <c r="I75" s="69"/>
      <c r="J75" s="69">
        <v>0</v>
      </c>
      <c r="K75" s="69"/>
      <c r="L75" s="69"/>
      <c r="M75" s="69"/>
      <c r="N75" s="69"/>
      <c r="O75" s="69"/>
      <c r="P75" s="69"/>
      <c r="Q75" s="69"/>
      <c r="R75" s="69"/>
      <c r="S75" s="69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</row>
    <row r="76" spans="1:253" ht="15.75">
      <c r="A76" s="61" t="s">
        <v>595</v>
      </c>
      <c r="B76" s="62">
        <f t="shared" si="18"/>
        <v>2398071</v>
      </c>
      <c r="C76" s="62">
        <f t="shared" si="18"/>
        <v>0</v>
      </c>
      <c r="D76" s="62">
        <f aca="true" t="shared" si="19" ref="D76:S76">SUM(D77)</f>
        <v>0</v>
      </c>
      <c r="E76" s="62">
        <f t="shared" si="19"/>
        <v>0</v>
      </c>
      <c r="F76" s="62">
        <f t="shared" si="19"/>
        <v>0</v>
      </c>
      <c r="G76" s="62">
        <f t="shared" si="19"/>
        <v>0</v>
      </c>
      <c r="H76" s="62">
        <f t="shared" si="19"/>
        <v>0</v>
      </c>
      <c r="I76" s="62">
        <f t="shared" si="19"/>
        <v>0</v>
      </c>
      <c r="J76" s="62">
        <f t="shared" si="19"/>
        <v>2398071</v>
      </c>
      <c r="K76" s="62">
        <f t="shared" si="19"/>
        <v>0</v>
      </c>
      <c r="L76" s="62">
        <f t="shared" si="19"/>
        <v>0</v>
      </c>
      <c r="M76" s="62">
        <f t="shared" si="19"/>
        <v>0</v>
      </c>
      <c r="N76" s="62">
        <f t="shared" si="19"/>
        <v>0</v>
      </c>
      <c r="O76" s="62">
        <f t="shared" si="19"/>
        <v>0</v>
      </c>
      <c r="P76" s="62">
        <f t="shared" si="19"/>
        <v>0</v>
      </c>
      <c r="Q76" s="62">
        <f t="shared" si="19"/>
        <v>0</v>
      </c>
      <c r="R76" s="62">
        <f t="shared" si="19"/>
        <v>0</v>
      </c>
      <c r="S76" s="62">
        <f t="shared" si="19"/>
        <v>0</v>
      </c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</row>
    <row r="77" spans="1:253" ht="15.75">
      <c r="A77" s="61" t="s">
        <v>564</v>
      </c>
      <c r="B77" s="62">
        <f t="shared" si="18"/>
        <v>2398071</v>
      </c>
      <c r="C77" s="62">
        <f t="shared" si="18"/>
        <v>0</v>
      </c>
      <c r="D77" s="62">
        <f aca="true" t="shared" si="20" ref="D77:S77">SUM(D78:D78)</f>
        <v>0</v>
      </c>
      <c r="E77" s="62">
        <f t="shared" si="20"/>
        <v>0</v>
      </c>
      <c r="F77" s="62">
        <f t="shared" si="20"/>
        <v>0</v>
      </c>
      <c r="G77" s="62">
        <f t="shared" si="20"/>
        <v>0</v>
      </c>
      <c r="H77" s="62">
        <f t="shared" si="20"/>
        <v>0</v>
      </c>
      <c r="I77" s="62">
        <f t="shared" si="20"/>
        <v>0</v>
      </c>
      <c r="J77" s="62">
        <f t="shared" si="20"/>
        <v>2398071</v>
      </c>
      <c r="K77" s="62">
        <f t="shared" si="20"/>
        <v>0</v>
      </c>
      <c r="L77" s="62">
        <f t="shared" si="20"/>
        <v>0</v>
      </c>
      <c r="M77" s="62">
        <f t="shared" si="20"/>
        <v>0</v>
      </c>
      <c r="N77" s="62">
        <f t="shared" si="20"/>
        <v>0</v>
      </c>
      <c r="O77" s="62">
        <f t="shared" si="20"/>
        <v>0</v>
      </c>
      <c r="P77" s="62">
        <f t="shared" si="20"/>
        <v>0</v>
      </c>
      <c r="Q77" s="62">
        <f t="shared" si="20"/>
        <v>0</v>
      </c>
      <c r="R77" s="62">
        <f t="shared" si="20"/>
        <v>0</v>
      </c>
      <c r="S77" s="62">
        <f t="shared" si="20"/>
        <v>0</v>
      </c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</row>
    <row r="78" spans="1:253" ht="94.5">
      <c r="A78" s="68" t="s">
        <v>596</v>
      </c>
      <c r="B78" s="69">
        <f t="shared" si="18"/>
        <v>2398071</v>
      </c>
      <c r="C78" s="69">
        <f t="shared" si="18"/>
        <v>0</v>
      </c>
      <c r="D78" s="69">
        <v>0</v>
      </c>
      <c r="E78" s="69"/>
      <c r="F78" s="69">
        <v>0</v>
      </c>
      <c r="G78" s="69"/>
      <c r="H78" s="69">
        <v>0</v>
      </c>
      <c r="I78" s="69"/>
      <c r="J78" s="69">
        <v>2398071</v>
      </c>
      <c r="K78" s="69"/>
      <c r="L78" s="69"/>
      <c r="M78" s="69"/>
      <c r="N78" s="69"/>
      <c r="O78" s="69"/>
      <c r="P78" s="69"/>
      <c r="Q78" s="69"/>
      <c r="R78" s="69"/>
      <c r="S78" s="69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</row>
    <row r="79" spans="1:253" ht="15.75">
      <c r="A79" s="61" t="s">
        <v>597</v>
      </c>
      <c r="B79" s="62">
        <f t="shared" si="18"/>
        <v>21638524</v>
      </c>
      <c r="C79" s="62">
        <f t="shared" si="18"/>
        <v>18957</v>
      </c>
      <c r="D79" s="62">
        <f aca="true" t="shared" si="21" ref="D79:S79">SUM(D80,D88,D98,D135,D171,D194,D212,D120)</f>
        <v>152495</v>
      </c>
      <c r="E79" s="62">
        <f t="shared" si="21"/>
        <v>0</v>
      </c>
      <c r="F79" s="62">
        <f t="shared" si="21"/>
        <v>15901</v>
      </c>
      <c r="G79" s="62">
        <f t="shared" si="21"/>
        <v>0</v>
      </c>
      <c r="H79" s="62">
        <f t="shared" si="21"/>
        <v>822598</v>
      </c>
      <c r="I79" s="62">
        <f t="shared" si="21"/>
        <v>53687</v>
      </c>
      <c r="J79" s="62">
        <f t="shared" si="21"/>
        <v>11315329</v>
      </c>
      <c r="K79" s="62">
        <f t="shared" si="21"/>
        <v>-140042</v>
      </c>
      <c r="L79" s="62">
        <f t="shared" si="21"/>
        <v>512965</v>
      </c>
      <c r="M79" s="62">
        <f t="shared" si="21"/>
        <v>105312</v>
      </c>
      <c r="N79" s="62">
        <f t="shared" si="21"/>
        <v>5024692</v>
      </c>
      <c r="O79" s="62">
        <f t="shared" si="21"/>
        <v>0</v>
      </c>
      <c r="P79" s="62">
        <f t="shared" si="21"/>
        <v>0</v>
      </c>
      <c r="Q79" s="62">
        <f t="shared" si="21"/>
        <v>0</v>
      </c>
      <c r="R79" s="62">
        <f t="shared" si="21"/>
        <v>3794544</v>
      </c>
      <c r="S79" s="62">
        <f t="shared" si="21"/>
        <v>0</v>
      </c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</row>
    <row r="80" spans="1:253" ht="15.75">
      <c r="A80" s="61" t="s">
        <v>563</v>
      </c>
      <c r="B80" s="62">
        <f t="shared" si="18"/>
        <v>89932</v>
      </c>
      <c r="C80" s="62">
        <f t="shared" si="18"/>
        <v>0</v>
      </c>
      <c r="D80" s="62">
        <f aca="true" t="shared" si="22" ref="D80:S80">SUM(D81,D83,D85)</f>
        <v>0</v>
      </c>
      <c r="E80" s="62">
        <f t="shared" si="22"/>
        <v>0</v>
      </c>
      <c r="F80" s="62">
        <f t="shared" si="22"/>
        <v>5788</v>
      </c>
      <c r="G80" s="62">
        <f t="shared" si="22"/>
        <v>0</v>
      </c>
      <c r="H80" s="62">
        <f t="shared" si="22"/>
        <v>40000</v>
      </c>
      <c r="I80" s="62">
        <f t="shared" si="22"/>
        <v>0</v>
      </c>
      <c r="J80" s="62">
        <f t="shared" si="22"/>
        <v>0</v>
      </c>
      <c r="K80" s="62">
        <f t="shared" si="22"/>
        <v>0</v>
      </c>
      <c r="L80" s="62">
        <f t="shared" si="22"/>
        <v>0</v>
      </c>
      <c r="M80" s="62">
        <f t="shared" si="22"/>
        <v>0</v>
      </c>
      <c r="N80" s="62">
        <f t="shared" si="22"/>
        <v>0</v>
      </c>
      <c r="O80" s="62">
        <f t="shared" si="22"/>
        <v>0</v>
      </c>
      <c r="P80" s="62">
        <f t="shared" si="22"/>
        <v>0</v>
      </c>
      <c r="Q80" s="62">
        <f t="shared" si="22"/>
        <v>0</v>
      </c>
      <c r="R80" s="62">
        <f t="shared" si="22"/>
        <v>44144</v>
      </c>
      <c r="S80" s="62">
        <f t="shared" si="22"/>
        <v>0</v>
      </c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</row>
    <row r="81" spans="1:253" ht="15.75">
      <c r="A81" s="61" t="s">
        <v>598</v>
      </c>
      <c r="B81" s="62">
        <f t="shared" si="18"/>
        <v>20000</v>
      </c>
      <c r="C81" s="62">
        <f t="shared" si="18"/>
        <v>0</v>
      </c>
      <c r="D81" s="62">
        <f aca="true" t="shared" si="23" ref="D81:S81">SUM(D82:D82)</f>
        <v>0</v>
      </c>
      <c r="E81" s="62">
        <f t="shared" si="23"/>
        <v>0</v>
      </c>
      <c r="F81" s="62">
        <f t="shared" si="23"/>
        <v>0</v>
      </c>
      <c r="G81" s="62">
        <f t="shared" si="23"/>
        <v>0</v>
      </c>
      <c r="H81" s="62">
        <f t="shared" si="23"/>
        <v>20000</v>
      </c>
      <c r="I81" s="62">
        <f t="shared" si="23"/>
        <v>0</v>
      </c>
      <c r="J81" s="62">
        <f t="shared" si="23"/>
        <v>0</v>
      </c>
      <c r="K81" s="62">
        <f t="shared" si="23"/>
        <v>0</v>
      </c>
      <c r="L81" s="62">
        <f t="shared" si="23"/>
        <v>0</v>
      </c>
      <c r="M81" s="62">
        <f t="shared" si="23"/>
        <v>0</v>
      </c>
      <c r="N81" s="62">
        <f t="shared" si="23"/>
        <v>0</v>
      </c>
      <c r="O81" s="62">
        <f t="shared" si="23"/>
        <v>0</v>
      </c>
      <c r="P81" s="62">
        <f t="shared" si="23"/>
        <v>0</v>
      </c>
      <c r="Q81" s="62">
        <f t="shared" si="23"/>
        <v>0</v>
      </c>
      <c r="R81" s="62">
        <f t="shared" si="23"/>
        <v>0</v>
      </c>
      <c r="S81" s="62">
        <f t="shared" si="23"/>
        <v>0</v>
      </c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</row>
    <row r="82" spans="1:253" ht="15.75">
      <c r="A82" s="68" t="s">
        <v>843</v>
      </c>
      <c r="B82" s="69">
        <f t="shared" si="18"/>
        <v>20000</v>
      </c>
      <c r="C82" s="69">
        <f t="shared" si="18"/>
        <v>0</v>
      </c>
      <c r="D82" s="69">
        <v>0</v>
      </c>
      <c r="E82" s="69"/>
      <c r="F82" s="69"/>
      <c r="G82" s="69"/>
      <c r="H82" s="69">
        <v>20000</v>
      </c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</row>
    <row r="83" spans="1:253" ht="15.75">
      <c r="A83" s="61" t="s">
        <v>599</v>
      </c>
      <c r="B83" s="62">
        <f t="shared" si="18"/>
        <v>44144</v>
      </c>
      <c r="C83" s="62">
        <f t="shared" si="18"/>
        <v>0</v>
      </c>
      <c r="D83" s="62">
        <f aca="true" t="shared" si="24" ref="D83:S83">SUM(D84:D84)</f>
        <v>0</v>
      </c>
      <c r="E83" s="62">
        <f t="shared" si="24"/>
        <v>0</v>
      </c>
      <c r="F83" s="62">
        <f t="shared" si="24"/>
        <v>0</v>
      </c>
      <c r="G83" s="62">
        <f t="shared" si="24"/>
        <v>0</v>
      </c>
      <c r="H83" s="62">
        <f t="shared" si="24"/>
        <v>0</v>
      </c>
      <c r="I83" s="62">
        <f t="shared" si="24"/>
        <v>0</v>
      </c>
      <c r="J83" s="62">
        <f t="shared" si="24"/>
        <v>0</v>
      </c>
      <c r="K83" s="62">
        <f t="shared" si="24"/>
        <v>0</v>
      </c>
      <c r="L83" s="62">
        <f t="shared" si="24"/>
        <v>0</v>
      </c>
      <c r="M83" s="62">
        <f t="shared" si="24"/>
        <v>0</v>
      </c>
      <c r="N83" s="62">
        <f t="shared" si="24"/>
        <v>0</v>
      </c>
      <c r="O83" s="62">
        <f t="shared" si="24"/>
        <v>0</v>
      </c>
      <c r="P83" s="62">
        <f t="shared" si="24"/>
        <v>0</v>
      </c>
      <c r="Q83" s="62">
        <f t="shared" si="24"/>
        <v>0</v>
      </c>
      <c r="R83" s="62">
        <f t="shared" si="24"/>
        <v>44144</v>
      </c>
      <c r="S83" s="62">
        <f t="shared" si="24"/>
        <v>0</v>
      </c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</row>
    <row r="84" spans="1:253" ht="47.25">
      <c r="A84" s="73" t="s">
        <v>600</v>
      </c>
      <c r="B84" s="69">
        <f t="shared" si="18"/>
        <v>44144</v>
      </c>
      <c r="C84" s="69">
        <f t="shared" si="18"/>
        <v>0</v>
      </c>
      <c r="D84" s="69">
        <v>0</v>
      </c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>
        <v>44144</v>
      </c>
      <c r="S84" s="69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</row>
    <row r="85" spans="1:253" ht="31.5">
      <c r="A85" s="61" t="s">
        <v>601</v>
      </c>
      <c r="B85" s="62">
        <f t="shared" si="18"/>
        <v>25788</v>
      </c>
      <c r="C85" s="62">
        <f t="shared" si="18"/>
        <v>0</v>
      </c>
      <c r="D85" s="62">
        <f aca="true" t="shared" si="25" ref="D85:S85">SUM(D86:D87)</f>
        <v>0</v>
      </c>
      <c r="E85" s="62">
        <f t="shared" si="25"/>
        <v>0</v>
      </c>
      <c r="F85" s="62">
        <f t="shared" si="25"/>
        <v>5788</v>
      </c>
      <c r="G85" s="62">
        <f t="shared" si="25"/>
        <v>0</v>
      </c>
      <c r="H85" s="62">
        <f t="shared" si="25"/>
        <v>20000</v>
      </c>
      <c r="I85" s="62">
        <f t="shared" si="25"/>
        <v>0</v>
      </c>
      <c r="J85" s="62">
        <f t="shared" si="25"/>
        <v>0</v>
      </c>
      <c r="K85" s="62">
        <f t="shared" si="25"/>
        <v>0</v>
      </c>
      <c r="L85" s="62">
        <f t="shared" si="25"/>
        <v>0</v>
      </c>
      <c r="M85" s="62">
        <f t="shared" si="25"/>
        <v>0</v>
      </c>
      <c r="N85" s="62">
        <f t="shared" si="25"/>
        <v>0</v>
      </c>
      <c r="O85" s="62">
        <f t="shared" si="25"/>
        <v>0</v>
      </c>
      <c r="P85" s="62">
        <f t="shared" si="25"/>
        <v>0</v>
      </c>
      <c r="Q85" s="62">
        <f t="shared" si="25"/>
        <v>0</v>
      </c>
      <c r="R85" s="62">
        <f t="shared" si="25"/>
        <v>0</v>
      </c>
      <c r="S85" s="62">
        <f t="shared" si="25"/>
        <v>0</v>
      </c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</row>
    <row r="86" spans="1:253" ht="31.5">
      <c r="A86" s="74" t="s">
        <v>844</v>
      </c>
      <c r="B86" s="69">
        <f t="shared" si="18"/>
        <v>5788</v>
      </c>
      <c r="C86" s="69">
        <f t="shared" si="18"/>
        <v>0</v>
      </c>
      <c r="D86" s="69">
        <v>0</v>
      </c>
      <c r="E86" s="69"/>
      <c r="F86" s="69">
        <v>5788</v>
      </c>
      <c r="G86" s="69"/>
      <c r="H86" s="69">
        <v>0</v>
      </c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</row>
    <row r="87" spans="1:253" ht="15.75">
      <c r="A87" s="74" t="s">
        <v>602</v>
      </c>
      <c r="B87" s="69">
        <f t="shared" si="18"/>
        <v>20000</v>
      </c>
      <c r="C87" s="69">
        <f t="shared" si="18"/>
        <v>0</v>
      </c>
      <c r="D87" s="69">
        <v>0</v>
      </c>
      <c r="E87" s="69"/>
      <c r="F87" s="69"/>
      <c r="G87" s="69"/>
      <c r="H87" s="69">
        <v>20000</v>
      </c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</row>
    <row r="88" spans="1:253" ht="15.75">
      <c r="A88" s="67" t="s">
        <v>567</v>
      </c>
      <c r="B88" s="64">
        <f t="shared" si="18"/>
        <v>55065</v>
      </c>
      <c r="C88" s="64">
        <f t="shared" si="18"/>
        <v>17645</v>
      </c>
      <c r="D88" s="64">
        <f aca="true" t="shared" si="26" ref="D88:S88">SUM(D89,D91,D94)</f>
        <v>0</v>
      </c>
      <c r="E88" s="64">
        <f t="shared" si="26"/>
        <v>0</v>
      </c>
      <c r="F88" s="64">
        <f t="shared" si="26"/>
        <v>6060</v>
      </c>
      <c r="G88" s="64">
        <f t="shared" si="26"/>
        <v>0</v>
      </c>
      <c r="H88" s="64">
        <f t="shared" si="26"/>
        <v>21488</v>
      </c>
      <c r="I88" s="64">
        <f t="shared" si="26"/>
        <v>15784</v>
      </c>
      <c r="J88" s="64">
        <f t="shared" si="26"/>
        <v>0</v>
      </c>
      <c r="K88" s="64">
        <f t="shared" si="26"/>
        <v>0</v>
      </c>
      <c r="L88" s="64">
        <f t="shared" si="26"/>
        <v>27517</v>
      </c>
      <c r="M88" s="64">
        <f t="shared" si="26"/>
        <v>1861</v>
      </c>
      <c r="N88" s="64">
        <f t="shared" si="26"/>
        <v>0</v>
      </c>
      <c r="O88" s="64">
        <f t="shared" si="26"/>
        <v>0</v>
      </c>
      <c r="P88" s="64">
        <f t="shared" si="26"/>
        <v>0</v>
      </c>
      <c r="Q88" s="64">
        <f t="shared" si="26"/>
        <v>0</v>
      </c>
      <c r="R88" s="64">
        <f t="shared" si="26"/>
        <v>0</v>
      </c>
      <c r="S88" s="64">
        <f t="shared" si="26"/>
        <v>0</v>
      </c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</row>
    <row r="89" spans="1:253" ht="15.75">
      <c r="A89" s="61" t="s">
        <v>598</v>
      </c>
      <c r="B89" s="62">
        <f t="shared" si="18"/>
        <v>7400</v>
      </c>
      <c r="C89" s="62">
        <f t="shared" si="18"/>
        <v>0</v>
      </c>
      <c r="D89" s="62">
        <f aca="true" t="shared" si="27" ref="D89:S89">SUM(D90:D90)</f>
        <v>0</v>
      </c>
      <c r="E89" s="62">
        <f t="shared" si="27"/>
        <v>0</v>
      </c>
      <c r="F89" s="62">
        <f t="shared" si="27"/>
        <v>0</v>
      </c>
      <c r="G89" s="62">
        <f t="shared" si="27"/>
        <v>0</v>
      </c>
      <c r="H89" s="62">
        <f t="shared" si="27"/>
        <v>1744</v>
      </c>
      <c r="I89" s="62">
        <f t="shared" si="27"/>
        <v>0</v>
      </c>
      <c r="J89" s="62">
        <f t="shared" si="27"/>
        <v>0</v>
      </c>
      <c r="K89" s="62">
        <f t="shared" si="27"/>
        <v>0</v>
      </c>
      <c r="L89" s="62">
        <f t="shared" si="27"/>
        <v>5656</v>
      </c>
      <c r="M89" s="62">
        <f t="shared" si="27"/>
        <v>0</v>
      </c>
      <c r="N89" s="62">
        <f t="shared" si="27"/>
        <v>0</v>
      </c>
      <c r="O89" s="62">
        <f t="shared" si="27"/>
        <v>0</v>
      </c>
      <c r="P89" s="62">
        <f t="shared" si="27"/>
        <v>0</v>
      </c>
      <c r="Q89" s="62">
        <f t="shared" si="27"/>
        <v>0</v>
      </c>
      <c r="R89" s="62">
        <f t="shared" si="27"/>
        <v>0</v>
      </c>
      <c r="S89" s="62">
        <f t="shared" si="27"/>
        <v>0</v>
      </c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</row>
    <row r="90" spans="1:253" ht="31.5">
      <c r="A90" s="68" t="s">
        <v>845</v>
      </c>
      <c r="B90" s="69">
        <f t="shared" si="18"/>
        <v>7400</v>
      </c>
      <c r="C90" s="69">
        <f t="shared" si="18"/>
        <v>0</v>
      </c>
      <c r="D90" s="69">
        <v>0</v>
      </c>
      <c r="E90" s="69"/>
      <c r="F90" s="69"/>
      <c r="G90" s="69"/>
      <c r="H90" s="69">
        <v>1744</v>
      </c>
      <c r="I90" s="69"/>
      <c r="J90" s="69"/>
      <c r="K90" s="69"/>
      <c r="L90" s="69">
        <v>5656</v>
      </c>
      <c r="M90" s="69"/>
      <c r="N90" s="69"/>
      <c r="O90" s="69"/>
      <c r="P90" s="69"/>
      <c r="Q90" s="69"/>
      <c r="R90" s="69"/>
      <c r="S90" s="69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</row>
    <row r="91" spans="1:253" ht="31.5">
      <c r="A91" s="61" t="s">
        <v>601</v>
      </c>
      <c r="B91" s="64">
        <f t="shared" si="18"/>
        <v>26060</v>
      </c>
      <c r="C91" s="64">
        <f t="shared" si="18"/>
        <v>0</v>
      </c>
      <c r="D91" s="64">
        <f aca="true" t="shared" si="28" ref="D91:S91">SUM(D92:D93)</f>
        <v>0</v>
      </c>
      <c r="E91" s="64">
        <f t="shared" si="28"/>
        <v>0</v>
      </c>
      <c r="F91" s="64">
        <f t="shared" si="28"/>
        <v>6060</v>
      </c>
      <c r="G91" s="64">
        <f t="shared" si="28"/>
        <v>0</v>
      </c>
      <c r="H91" s="64">
        <f t="shared" si="28"/>
        <v>0</v>
      </c>
      <c r="I91" s="64">
        <f t="shared" si="28"/>
        <v>0</v>
      </c>
      <c r="J91" s="64">
        <f t="shared" si="28"/>
        <v>0</v>
      </c>
      <c r="K91" s="64">
        <f t="shared" si="28"/>
        <v>0</v>
      </c>
      <c r="L91" s="64">
        <f t="shared" si="28"/>
        <v>20000</v>
      </c>
      <c r="M91" s="64">
        <f t="shared" si="28"/>
        <v>0</v>
      </c>
      <c r="N91" s="64">
        <f t="shared" si="28"/>
        <v>0</v>
      </c>
      <c r="O91" s="64">
        <f t="shared" si="28"/>
        <v>0</v>
      </c>
      <c r="P91" s="64">
        <f t="shared" si="28"/>
        <v>0</v>
      </c>
      <c r="Q91" s="64">
        <f t="shared" si="28"/>
        <v>0</v>
      </c>
      <c r="R91" s="64">
        <f t="shared" si="28"/>
        <v>0</v>
      </c>
      <c r="S91" s="64">
        <f t="shared" si="28"/>
        <v>0</v>
      </c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</row>
    <row r="92" spans="1:253" ht="15.75">
      <c r="A92" s="74" t="s">
        <v>604</v>
      </c>
      <c r="B92" s="69">
        <f t="shared" si="18"/>
        <v>20000</v>
      </c>
      <c r="C92" s="69">
        <f t="shared" si="18"/>
        <v>0</v>
      </c>
      <c r="D92" s="69">
        <v>0</v>
      </c>
      <c r="E92" s="69"/>
      <c r="F92" s="69">
        <v>0</v>
      </c>
      <c r="G92" s="69"/>
      <c r="H92" s="69"/>
      <c r="I92" s="69"/>
      <c r="J92" s="69"/>
      <c r="K92" s="69"/>
      <c r="L92" s="69">
        <f>10000+10000</f>
        <v>20000</v>
      </c>
      <c r="M92" s="69"/>
      <c r="N92" s="69"/>
      <c r="O92" s="69"/>
      <c r="P92" s="69"/>
      <c r="Q92" s="69"/>
      <c r="R92" s="69"/>
      <c r="S92" s="69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</row>
    <row r="93" spans="1:253" ht="31.5">
      <c r="A93" s="68" t="s">
        <v>846</v>
      </c>
      <c r="B93" s="69">
        <f t="shared" si="18"/>
        <v>6060</v>
      </c>
      <c r="C93" s="69">
        <f t="shared" si="18"/>
        <v>0</v>
      </c>
      <c r="D93" s="69">
        <v>0</v>
      </c>
      <c r="E93" s="69"/>
      <c r="F93" s="69">
        <v>6060</v>
      </c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>
        <v>0</v>
      </c>
      <c r="S93" s="69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</row>
    <row r="94" spans="1:253" ht="15.75">
      <c r="A94" s="61" t="s">
        <v>605</v>
      </c>
      <c r="B94" s="62">
        <f t="shared" si="18"/>
        <v>21605</v>
      </c>
      <c r="C94" s="62">
        <f t="shared" si="18"/>
        <v>17645</v>
      </c>
      <c r="D94" s="62">
        <f aca="true" t="shared" si="29" ref="D94:S94">SUM(D95:D97)</f>
        <v>0</v>
      </c>
      <c r="E94" s="62">
        <f t="shared" si="29"/>
        <v>0</v>
      </c>
      <c r="F94" s="62">
        <f t="shared" si="29"/>
        <v>0</v>
      </c>
      <c r="G94" s="62">
        <f t="shared" si="29"/>
        <v>0</v>
      </c>
      <c r="H94" s="62">
        <f t="shared" si="29"/>
        <v>19744</v>
      </c>
      <c r="I94" s="62">
        <f t="shared" si="29"/>
        <v>15784</v>
      </c>
      <c r="J94" s="62">
        <f t="shared" si="29"/>
        <v>0</v>
      </c>
      <c r="K94" s="62">
        <f t="shared" si="29"/>
        <v>0</v>
      </c>
      <c r="L94" s="62">
        <f t="shared" si="29"/>
        <v>1861</v>
      </c>
      <c r="M94" s="62">
        <f t="shared" si="29"/>
        <v>1861</v>
      </c>
      <c r="N94" s="62">
        <f t="shared" si="29"/>
        <v>0</v>
      </c>
      <c r="O94" s="62">
        <f t="shared" si="29"/>
        <v>0</v>
      </c>
      <c r="P94" s="62">
        <f t="shared" si="29"/>
        <v>0</v>
      </c>
      <c r="Q94" s="62">
        <f t="shared" si="29"/>
        <v>0</v>
      </c>
      <c r="R94" s="62">
        <f t="shared" si="29"/>
        <v>0</v>
      </c>
      <c r="S94" s="62">
        <f t="shared" si="29"/>
        <v>0</v>
      </c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  <c r="FJ94" s="60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</row>
    <row r="95" spans="1:253" ht="78.75">
      <c r="A95" s="68" t="s">
        <v>847</v>
      </c>
      <c r="B95" s="69">
        <f t="shared" si="18"/>
        <v>19744</v>
      </c>
      <c r="C95" s="69">
        <f t="shared" si="18"/>
        <v>15784</v>
      </c>
      <c r="D95" s="69">
        <v>0</v>
      </c>
      <c r="E95" s="69"/>
      <c r="F95" s="69"/>
      <c r="G95" s="69"/>
      <c r="H95" s="69">
        <v>19744</v>
      </c>
      <c r="I95" s="69">
        <f>15784</f>
        <v>15784</v>
      </c>
      <c r="J95" s="69"/>
      <c r="K95" s="69"/>
      <c r="L95" s="69"/>
      <c r="M95" s="69"/>
      <c r="N95" s="69">
        <v>0</v>
      </c>
      <c r="O95" s="69"/>
      <c r="P95" s="69"/>
      <c r="Q95" s="69"/>
      <c r="R95" s="69"/>
      <c r="S95" s="69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</row>
    <row r="96" spans="1:253" ht="31.5">
      <c r="A96" s="70" t="s">
        <v>848</v>
      </c>
      <c r="B96" s="69">
        <f t="shared" si="18"/>
        <v>1593</v>
      </c>
      <c r="C96" s="69">
        <f t="shared" si="18"/>
        <v>1593</v>
      </c>
      <c r="D96" s="69">
        <v>0</v>
      </c>
      <c r="E96" s="69"/>
      <c r="F96" s="69">
        <v>0</v>
      </c>
      <c r="G96" s="69"/>
      <c r="H96" s="69">
        <v>0</v>
      </c>
      <c r="I96" s="69"/>
      <c r="J96" s="69"/>
      <c r="K96" s="69"/>
      <c r="L96" s="69">
        <v>1593</v>
      </c>
      <c r="M96" s="69">
        <v>1593</v>
      </c>
      <c r="N96" s="69">
        <v>0</v>
      </c>
      <c r="O96" s="69"/>
      <c r="P96" s="69"/>
      <c r="Q96" s="69"/>
      <c r="R96" s="69"/>
      <c r="S96" s="69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</row>
    <row r="97" spans="1:253" ht="31.5">
      <c r="A97" s="70" t="s">
        <v>849</v>
      </c>
      <c r="B97" s="69">
        <f t="shared" si="18"/>
        <v>268</v>
      </c>
      <c r="C97" s="69">
        <f t="shared" si="18"/>
        <v>268</v>
      </c>
      <c r="D97" s="69">
        <v>0</v>
      </c>
      <c r="E97" s="69"/>
      <c r="F97" s="69">
        <v>0</v>
      </c>
      <c r="G97" s="69"/>
      <c r="H97" s="69">
        <v>0</v>
      </c>
      <c r="I97" s="69"/>
      <c r="J97" s="69"/>
      <c r="K97" s="69"/>
      <c r="L97" s="69">
        <v>268</v>
      </c>
      <c r="M97" s="69">
        <v>268</v>
      </c>
      <c r="N97" s="69">
        <f>3019-3019</f>
        <v>0</v>
      </c>
      <c r="O97" s="69"/>
      <c r="P97" s="69"/>
      <c r="Q97" s="69"/>
      <c r="R97" s="69"/>
      <c r="S97" s="69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</row>
    <row r="98" spans="1:253" ht="15.75">
      <c r="A98" s="61" t="s">
        <v>574</v>
      </c>
      <c r="B98" s="62">
        <f t="shared" si="18"/>
        <v>3178661</v>
      </c>
      <c r="C98" s="62">
        <f t="shared" si="18"/>
        <v>111558</v>
      </c>
      <c r="D98" s="62">
        <f aca="true" t="shared" si="30" ref="D98:S98">SUM(D99,D110,D117,D108)</f>
        <v>0</v>
      </c>
      <c r="E98" s="62">
        <f t="shared" si="30"/>
        <v>0</v>
      </c>
      <c r="F98" s="62">
        <f t="shared" si="30"/>
        <v>0</v>
      </c>
      <c r="G98" s="62">
        <f t="shared" si="30"/>
        <v>0</v>
      </c>
      <c r="H98" s="62">
        <f t="shared" si="30"/>
        <v>4458</v>
      </c>
      <c r="I98" s="62">
        <f t="shared" si="30"/>
        <v>4458</v>
      </c>
      <c r="J98" s="62">
        <f t="shared" si="30"/>
        <v>21705</v>
      </c>
      <c r="K98" s="62">
        <f t="shared" si="30"/>
        <v>5566</v>
      </c>
      <c r="L98" s="62">
        <f t="shared" si="30"/>
        <v>180898</v>
      </c>
      <c r="M98" s="62">
        <f t="shared" si="30"/>
        <v>101534</v>
      </c>
      <c r="N98" s="62">
        <f t="shared" si="30"/>
        <v>0</v>
      </c>
      <c r="O98" s="62">
        <f t="shared" si="30"/>
        <v>0</v>
      </c>
      <c r="P98" s="62">
        <f t="shared" si="30"/>
        <v>0</v>
      </c>
      <c r="Q98" s="62">
        <f t="shared" si="30"/>
        <v>0</v>
      </c>
      <c r="R98" s="62">
        <f t="shared" si="30"/>
        <v>2971600</v>
      </c>
      <c r="S98" s="62">
        <f t="shared" si="30"/>
        <v>0</v>
      </c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</row>
    <row r="99" spans="1:253" ht="15.75">
      <c r="A99" s="61" t="s">
        <v>598</v>
      </c>
      <c r="B99" s="62">
        <f t="shared" si="18"/>
        <v>85318</v>
      </c>
      <c r="C99" s="62">
        <f t="shared" si="18"/>
        <v>76318</v>
      </c>
      <c r="D99" s="62">
        <f aca="true" t="shared" si="31" ref="D99:S99">SUM(D100:D107)</f>
        <v>0</v>
      </c>
      <c r="E99" s="62">
        <f t="shared" si="31"/>
        <v>0</v>
      </c>
      <c r="F99" s="62">
        <f t="shared" si="31"/>
        <v>0</v>
      </c>
      <c r="G99" s="62">
        <f t="shared" si="31"/>
        <v>0</v>
      </c>
      <c r="H99" s="62">
        <f t="shared" si="31"/>
        <v>0</v>
      </c>
      <c r="I99" s="62">
        <f t="shared" si="31"/>
        <v>0</v>
      </c>
      <c r="J99" s="62">
        <f t="shared" si="31"/>
        <v>7250</v>
      </c>
      <c r="K99" s="62">
        <f t="shared" si="31"/>
        <v>1250</v>
      </c>
      <c r="L99" s="62">
        <f t="shared" si="31"/>
        <v>78068</v>
      </c>
      <c r="M99" s="62">
        <f t="shared" si="31"/>
        <v>75068</v>
      </c>
      <c r="N99" s="62">
        <f t="shared" si="31"/>
        <v>0</v>
      </c>
      <c r="O99" s="62">
        <f t="shared" si="31"/>
        <v>0</v>
      </c>
      <c r="P99" s="62">
        <f t="shared" si="31"/>
        <v>0</v>
      </c>
      <c r="Q99" s="62">
        <f t="shared" si="31"/>
        <v>0</v>
      </c>
      <c r="R99" s="62">
        <f t="shared" si="31"/>
        <v>0</v>
      </c>
      <c r="S99" s="62">
        <f t="shared" si="31"/>
        <v>0</v>
      </c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</row>
    <row r="100" spans="1:253" ht="47.25">
      <c r="A100" s="68" t="s">
        <v>850</v>
      </c>
      <c r="B100" s="69">
        <f t="shared" si="18"/>
        <v>8814</v>
      </c>
      <c r="C100" s="69">
        <f t="shared" si="18"/>
        <v>8814</v>
      </c>
      <c r="D100" s="69">
        <v>0</v>
      </c>
      <c r="E100" s="69"/>
      <c r="F100" s="69"/>
      <c r="G100" s="69"/>
      <c r="H100" s="69">
        <v>0</v>
      </c>
      <c r="I100" s="69"/>
      <c r="J100" s="69"/>
      <c r="K100" s="69"/>
      <c r="L100" s="69">
        <v>8814</v>
      </c>
      <c r="M100" s="69">
        <v>8814</v>
      </c>
      <c r="N100" s="69">
        <v>0</v>
      </c>
      <c r="O100" s="69"/>
      <c r="P100" s="69"/>
      <c r="Q100" s="69"/>
      <c r="R100" s="69"/>
      <c r="S100" s="69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60"/>
      <c r="GN100" s="60"/>
      <c r="GO100" s="60"/>
      <c r="GP100" s="60"/>
      <c r="GQ100" s="60"/>
      <c r="GR100" s="60"/>
      <c r="GS100" s="60"/>
      <c r="GT100" s="60"/>
      <c r="GU100" s="60"/>
      <c r="GV100" s="60"/>
      <c r="GW100" s="60"/>
      <c r="GX100" s="60"/>
      <c r="GY100" s="60"/>
      <c r="GZ100" s="60"/>
      <c r="HA100" s="60"/>
      <c r="HB100" s="60"/>
      <c r="HC100" s="60"/>
      <c r="HD100" s="60"/>
      <c r="HE100" s="60"/>
      <c r="HF100" s="60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0"/>
      <c r="HR100" s="60"/>
      <c r="HS100" s="60"/>
      <c r="HT100" s="60"/>
      <c r="HU100" s="60"/>
      <c r="HV100" s="60"/>
      <c r="HW100" s="60"/>
      <c r="HX100" s="60"/>
      <c r="HY100" s="60"/>
      <c r="HZ100" s="60"/>
      <c r="IA100" s="60"/>
      <c r="IB100" s="60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60"/>
      <c r="IP100" s="60"/>
      <c r="IQ100" s="60"/>
      <c r="IR100" s="60"/>
      <c r="IS100" s="60"/>
    </row>
    <row r="101" spans="1:253" ht="47.25">
      <c r="A101" s="68" t="s">
        <v>851</v>
      </c>
      <c r="B101" s="69">
        <f t="shared" si="18"/>
        <v>19999</v>
      </c>
      <c r="C101" s="69">
        <f t="shared" si="18"/>
        <v>19999</v>
      </c>
      <c r="D101" s="69">
        <v>0</v>
      </c>
      <c r="E101" s="69"/>
      <c r="F101" s="69"/>
      <c r="G101" s="69"/>
      <c r="H101" s="69">
        <v>0</v>
      </c>
      <c r="I101" s="69"/>
      <c r="J101" s="69"/>
      <c r="K101" s="69"/>
      <c r="L101" s="69">
        <v>19999</v>
      </c>
      <c r="M101" s="69">
        <v>19999</v>
      </c>
      <c r="N101" s="69">
        <v>0</v>
      </c>
      <c r="O101" s="69"/>
      <c r="P101" s="69"/>
      <c r="Q101" s="69"/>
      <c r="R101" s="69"/>
      <c r="S101" s="69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</row>
    <row r="102" spans="1:253" ht="31.5">
      <c r="A102" s="68" t="s">
        <v>852</v>
      </c>
      <c r="B102" s="69">
        <f t="shared" si="18"/>
        <v>3280</v>
      </c>
      <c r="C102" s="69">
        <f t="shared" si="18"/>
        <v>3280</v>
      </c>
      <c r="D102" s="69">
        <v>0</v>
      </c>
      <c r="E102" s="69"/>
      <c r="F102" s="69"/>
      <c r="G102" s="69"/>
      <c r="H102" s="69">
        <v>0</v>
      </c>
      <c r="I102" s="69"/>
      <c r="J102" s="69"/>
      <c r="K102" s="69"/>
      <c r="L102" s="69">
        <v>3280</v>
      </c>
      <c r="M102" s="69">
        <v>3280</v>
      </c>
      <c r="N102" s="69">
        <v>0</v>
      </c>
      <c r="O102" s="69"/>
      <c r="P102" s="69"/>
      <c r="Q102" s="69"/>
      <c r="R102" s="69"/>
      <c r="S102" s="69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60"/>
      <c r="GU102" s="60"/>
      <c r="GV102" s="60"/>
      <c r="GW102" s="60"/>
      <c r="GX102" s="60"/>
      <c r="GY102" s="60"/>
      <c r="GZ102" s="60"/>
      <c r="HA102" s="60"/>
      <c r="HB102" s="60"/>
      <c r="HC102" s="60"/>
      <c r="HD102" s="60"/>
      <c r="HE102" s="60"/>
      <c r="HF102" s="60"/>
      <c r="HG102" s="60"/>
      <c r="HH102" s="60"/>
      <c r="HI102" s="60"/>
      <c r="HJ102" s="60"/>
      <c r="HK102" s="60"/>
      <c r="HL102" s="60"/>
      <c r="HM102" s="60"/>
      <c r="HN102" s="60"/>
      <c r="HO102" s="60"/>
      <c r="HP102" s="60"/>
      <c r="HQ102" s="60"/>
      <c r="HR102" s="60"/>
      <c r="HS102" s="60"/>
      <c r="HT102" s="60"/>
      <c r="HU102" s="60"/>
      <c r="HV102" s="60"/>
      <c r="HW102" s="60"/>
      <c r="HX102" s="60"/>
      <c r="HY102" s="60"/>
      <c r="HZ102" s="60"/>
      <c r="IA102" s="60"/>
      <c r="IB102" s="60"/>
      <c r="IC102" s="60"/>
      <c r="ID102" s="60"/>
      <c r="IE102" s="60"/>
      <c r="IF102" s="60"/>
      <c r="IG102" s="60"/>
      <c r="IH102" s="60"/>
      <c r="II102" s="60"/>
      <c r="IJ102" s="60"/>
      <c r="IK102" s="60"/>
      <c r="IL102" s="60"/>
      <c r="IM102" s="60"/>
      <c r="IN102" s="60"/>
      <c r="IO102" s="60"/>
      <c r="IP102" s="60"/>
      <c r="IQ102" s="60"/>
      <c r="IR102" s="60"/>
      <c r="IS102" s="60"/>
    </row>
    <row r="103" spans="1:253" ht="47.25">
      <c r="A103" s="68" t="s">
        <v>853</v>
      </c>
      <c r="B103" s="69">
        <f t="shared" si="18"/>
        <v>24632</v>
      </c>
      <c r="C103" s="69">
        <f t="shared" si="18"/>
        <v>24632</v>
      </c>
      <c r="D103" s="69">
        <v>0</v>
      </c>
      <c r="E103" s="69"/>
      <c r="F103" s="69"/>
      <c r="G103" s="69"/>
      <c r="H103" s="69">
        <v>0</v>
      </c>
      <c r="I103" s="69"/>
      <c r="J103" s="69"/>
      <c r="K103" s="69"/>
      <c r="L103" s="69">
        <v>24632</v>
      </c>
      <c r="M103" s="69">
        <v>24632</v>
      </c>
      <c r="N103" s="69">
        <v>0</v>
      </c>
      <c r="O103" s="69"/>
      <c r="P103" s="69"/>
      <c r="Q103" s="69"/>
      <c r="R103" s="69"/>
      <c r="S103" s="69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B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</row>
    <row r="104" spans="1:253" ht="31.5">
      <c r="A104" s="68" t="s">
        <v>854</v>
      </c>
      <c r="B104" s="69">
        <f aca="true" t="shared" si="32" ref="B104:C119">D104+F104+H104+J104+L104+N104+P104+R104</f>
        <v>18343</v>
      </c>
      <c r="C104" s="69">
        <f t="shared" si="32"/>
        <v>18343</v>
      </c>
      <c r="D104" s="69">
        <v>0</v>
      </c>
      <c r="E104" s="69"/>
      <c r="F104" s="69"/>
      <c r="G104" s="69"/>
      <c r="H104" s="69">
        <v>0</v>
      </c>
      <c r="I104" s="69"/>
      <c r="J104" s="69"/>
      <c r="K104" s="69"/>
      <c r="L104" s="69">
        <v>18343</v>
      </c>
      <c r="M104" s="69">
        <v>18343</v>
      </c>
      <c r="N104" s="69">
        <v>0</v>
      </c>
      <c r="O104" s="69"/>
      <c r="P104" s="69"/>
      <c r="Q104" s="69"/>
      <c r="R104" s="69"/>
      <c r="S104" s="69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0"/>
      <c r="FY104" s="60"/>
      <c r="FZ104" s="60"/>
      <c r="GA104" s="60"/>
      <c r="GB104" s="60"/>
      <c r="GC104" s="60"/>
      <c r="GD104" s="60"/>
      <c r="GE104" s="60"/>
      <c r="GF104" s="60"/>
      <c r="GG104" s="60"/>
      <c r="GH104" s="60"/>
      <c r="GI104" s="60"/>
      <c r="GJ104" s="60"/>
      <c r="GK104" s="60"/>
      <c r="GL104" s="60"/>
      <c r="GM104" s="60"/>
      <c r="GN104" s="60"/>
      <c r="GO104" s="60"/>
      <c r="GP104" s="60"/>
      <c r="GQ104" s="60"/>
      <c r="GR104" s="60"/>
      <c r="GS104" s="60"/>
      <c r="GT104" s="60"/>
      <c r="GU104" s="60"/>
      <c r="GV104" s="60"/>
      <c r="GW104" s="60"/>
      <c r="GX104" s="60"/>
      <c r="GY104" s="60"/>
      <c r="GZ104" s="60"/>
      <c r="HA104" s="60"/>
      <c r="HB104" s="60"/>
      <c r="HC104" s="60"/>
      <c r="HD104" s="60"/>
      <c r="HE104" s="60"/>
      <c r="HF104" s="60"/>
      <c r="HG104" s="60"/>
      <c r="HH104" s="60"/>
      <c r="HI104" s="60"/>
      <c r="HJ104" s="60"/>
      <c r="HK104" s="60"/>
      <c r="HL104" s="60"/>
      <c r="HM104" s="60"/>
      <c r="HN104" s="60"/>
      <c r="HO104" s="60"/>
      <c r="HP104" s="60"/>
      <c r="HQ104" s="60"/>
      <c r="HR104" s="60"/>
      <c r="HS104" s="60"/>
      <c r="HT104" s="60"/>
      <c r="HU104" s="60"/>
      <c r="HV104" s="60"/>
      <c r="HW104" s="60"/>
      <c r="HX104" s="60"/>
      <c r="HY104" s="60"/>
      <c r="HZ104" s="60"/>
      <c r="IA104" s="60"/>
      <c r="IB104" s="60"/>
      <c r="IC104" s="60"/>
      <c r="ID104" s="60"/>
      <c r="IE104" s="60"/>
      <c r="IF104" s="60"/>
      <c r="IG104" s="60"/>
      <c r="IH104" s="60"/>
      <c r="II104" s="60"/>
      <c r="IJ104" s="60"/>
      <c r="IK104" s="60"/>
      <c r="IL104" s="60"/>
      <c r="IM104" s="60"/>
      <c r="IN104" s="60"/>
      <c r="IO104" s="60"/>
      <c r="IP104" s="60"/>
      <c r="IQ104" s="60"/>
      <c r="IR104" s="60"/>
      <c r="IS104" s="60"/>
    </row>
    <row r="105" spans="1:253" ht="63">
      <c r="A105" s="68" t="s">
        <v>855</v>
      </c>
      <c r="B105" s="69">
        <f t="shared" si="32"/>
        <v>1250</v>
      </c>
      <c r="C105" s="69">
        <f t="shared" si="32"/>
        <v>1250</v>
      </c>
      <c r="D105" s="69">
        <v>0</v>
      </c>
      <c r="E105" s="69"/>
      <c r="F105" s="69"/>
      <c r="G105" s="69"/>
      <c r="H105" s="69">
        <v>0</v>
      </c>
      <c r="I105" s="69"/>
      <c r="J105" s="69">
        <v>1250</v>
      </c>
      <c r="K105" s="69">
        <v>1250</v>
      </c>
      <c r="L105" s="69"/>
      <c r="M105" s="69"/>
      <c r="N105" s="69">
        <v>0</v>
      </c>
      <c r="O105" s="69"/>
      <c r="P105" s="69"/>
      <c r="Q105" s="69"/>
      <c r="R105" s="69"/>
      <c r="S105" s="69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B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</row>
    <row r="106" spans="1:253" ht="63">
      <c r="A106" s="68" t="s">
        <v>856</v>
      </c>
      <c r="B106" s="69">
        <f t="shared" si="32"/>
        <v>6000</v>
      </c>
      <c r="C106" s="69">
        <f t="shared" si="32"/>
        <v>0</v>
      </c>
      <c r="D106" s="69">
        <v>0</v>
      </c>
      <c r="E106" s="69"/>
      <c r="F106" s="69"/>
      <c r="G106" s="69"/>
      <c r="H106" s="69">
        <v>0</v>
      </c>
      <c r="I106" s="69"/>
      <c r="J106" s="69">
        <v>6000</v>
      </c>
      <c r="K106" s="69"/>
      <c r="L106" s="69">
        <v>0</v>
      </c>
      <c r="M106" s="69"/>
      <c r="N106" s="69"/>
      <c r="O106" s="69"/>
      <c r="P106" s="69"/>
      <c r="Q106" s="69"/>
      <c r="R106" s="69"/>
      <c r="S106" s="69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</row>
    <row r="107" spans="1:253" ht="15.75">
      <c r="A107" s="68" t="s">
        <v>857</v>
      </c>
      <c r="B107" s="69">
        <f t="shared" si="32"/>
        <v>3000</v>
      </c>
      <c r="C107" s="69">
        <f t="shared" si="32"/>
        <v>0</v>
      </c>
      <c r="D107" s="69">
        <v>0</v>
      </c>
      <c r="E107" s="69"/>
      <c r="F107" s="69"/>
      <c r="G107" s="69"/>
      <c r="H107" s="69">
        <v>0</v>
      </c>
      <c r="I107" s="69"/>
      <c r="J107" s="69"/>
      <c r="K107" s="69"/>
      <c r="L107" s="69">
        <v>3000</v>
      </c>
      <c r="M107" s="69"/>
      <c r="N107" s="69">
        <v>0</v>
      </c>
      <c r="O107" s="69"/>
      <c r="P107" s="69"/>
      <c r="Q107" s="69"/>
      <c r="R107" s="69"/>
      <c r="S107" s="69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B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</row>
    <row r="108" spans="1:253" ht="15.75">
      <c r="A108" s="61" t="s">
        <v>599</v>
      </c>
      <c r="B108" s="62">
        <f t="shared" si="32"/>
        <v>2971600</v>
      </c>
      <c r="C108" s="62">
        <f t="shared" si="32"/>
        <v>0</v>
      </c>
      <c r="D108" s="62">
        <f aca="true" t="shared" si="33" ref="D108:I108">SUM(D109:D109)</f>
        <v>0</v>
      </c>
      <c r="E108" s="62">
        <f t="shared" si="33"/>
        <v>0</v>
      </c>
      <c r="F108" s="62">
        <f t="shared" si="33"/>
        <v>0</v>
      </c>
      <c r="G108" s="62">
        <f t="shared" si="33"/>
        <v>0</v>
      </c>
      <c r="H108" s="62">
        <f t="shared" si="33"/>
        <v>0</v>
      </c>
      <c r="I108" s="62">
        <f t="shared" si="33"/>
        <v>0</v>
      </c>
      <c r="J108" s="62">
        <v>0</v>
      </c>
      <c r="K108" s="62">
        <f aca="true" t="shared" si="34" ref="K108:S108">SUM(K109:K109)</f>
        <v>0</v>
      </c>
      <c r="L108" s="62">
        <f t="shared" si="34"/>
        <v>0</v>
      </c>
      <c r="M108" s="62">
        <f t="shared" si="34"/>
        <v>0</v>
      </c>
      <c r="N108" s="62">
        <f t="shared" si="34"/>
        <v>0</v>
      </c>
      <c r="O108" s="62">
        <f t="shared" si="34"/>
        <v>0</v>
      </c>
      <c r="P108" s="62">
        <f t="shared" si="34"/>
        <v>0</v>
      </c>
      <c r="Q108" s="62">
        <f t="shared" si="34"/>
        <v>0</v>
      </c>
      <c r="R108" s="62">
        <f t="shared" si="34"/>
        <v>2971600</v>
      </c>
      <c r="S108" s="62">
        <f t="shared" si="34"/>
        <v>0</v>
      </c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  <c r="ED108" s="60"/>
      <c r="EE108" s="60"/>
      <c r="EF108" s="60"/>
      <c r="EG108" s="60"/>
      <c r="EH108" s="60"/>
      <c r="EI108" s="60"/>
      <c r="EJ108" s="60"/>
      <c r="EK108" s="60"/>
      <c r="EL108" s="60"/>
      <c r="EM108" s="60"/>
      <c r="EN108" s="60"/>
      <c r="EO108" s="60"/>
      <c r="EP108" s="60"/>
      <c r="EQ108" s="60"/>
      <c r="ER108" s="60"/>
      <c r="ES108" s="60"/>
      <c r="ET108" s="60"/>
      <c r="EU108" s="60"/>
      <c r="EV108" s="60"/>
      <c r="EW108" s="60"/>
      <c r="EX108" s="60"/>
      <c r="EY108" s="60"/>
      <c r="EZ108" s="60"/>
      <c r="FA108" s="60"/>
      <c r="FB108" s="60"/>
      <c r="FC108" s="60"/>
      <c r="FD108" s="60"/>
      <c r="FE108" s="60"/>
      <c r="FF108" s="60"/>
      <c r="FG108" s="60"/>
      <c r="FH108" s="60"/>
      <c r="FI108" s="60"/>
      <c r="FJ108" s="60"/>
      <c r="FK108" s="60"/>
      <c r="FL108" s="60"/>
      <c r="FM108" s="60"/>
      <c r="FN108" s="60"/>
      <c r="FO108" s="60"/>
      <c r="FP108" s="60"/>
      <c r="FQ108" s="60"/>
      <c r="FR108" s="60"/>
      <c r="FS108" s="60"/>
      <c r="FT108" s="60"/>
      <c r="FU108" s="60"/>
      <c r="FV108" s="60"/>
      <c r="FW108" s="60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</row>
    <row r="109" spans="1:253" ht="15.75">
      <c r="A109" s="68" t="s">
        <v>606</v>
      </c>
      <c r="B109" s="69">
        <f t="shared" si="32"/>
        <v>2971600</v>
      </c>
      <c r="C109" s="69">
        <f t="shared" si="32"/>
        <v>0</v>
      </c>
      <c r="D109" s="69">
        <v>0</v>
      </c>
      <c r="E109" s="69"/>
      <c r="F109" s="69"/>
      <c r="G109" s="69"/>
      <c r="H109" s="69">
        <v>0</v>
      </c>
      <c r="I109" s="69"/>
      <c r="J109" s="69">
        <v>0</v>
      </c>
      <c r="K109" s="69"/>
      <c r="L109" s="69"/>
      <c r="M109" s="69"/>
      <c r="N109" s="69">
        <v>0</v>
      </c>
      <c r="O109" s="69"/>
      <c r="P109" s="69"/>
      <c r="Q109" s="69"/>
      <c r="R109" s="69">
        <v>2971600</v>
      </c>
      <c r="S109" s="69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</row>
    <row r="110" spans="1:253" ht="31.5">
      <c r="A110" s="61" t="s">
        <v>601</v>
      </c>
      <c r="B110" s="62">
        <f t="shared" si="32"/>
        <v>111493</v>
      </c>
      <c r="C110" s="62">
        <f t="shared" si="32"/>
        <v>30200</v>
      </c>
      <c r="D110" s="62"/>
      <c r="E110" s="62">
        <f aca="true" t="shared" si="35" ref="E110:S110">SUM(E111:E116)</f>
        <v>0</v>
      </c>
      <c r="F110" s="62">
        <f t="shared" si="35"/>
        <v>0</v>
      </c>
      <c r="G110" s="62">
        <f t="shared" si="35"/>
        <v>0</v>
      </c>
      <c r="H110" s="62">
        <f t="shared" si="35"/>
        <v>4458</v>
      </c>
      <c r="I110" s="62">
        <f t="shared" si="35"/>
        <v>4458</v>
      </c>
      <c r="J110" s="62">
        <f t="shared" si="35"/>
        <v>14455</v>
      </c>
      <c r="K110" s="62">
        <f t="shared" si="35"/>
        <v>4316</v>
      </c>
      <c r="L110" s="62">
        <f t="shared" si="35"/>
        <v>92580</v>
      </c>
      <c r="M110" s="62">
        <f t="shared" si="35"/>
        <v>21426</v>
      </c>
      <c r="N110" s="62">
        <f t="shared" si="35"/>
        <v>0</v>
      </c>
      <c r="O110" s="62">
        <f t="shared" si="35"/>
        <v>0</v>
      </c>
      <c r="P110" s="62">
        <f t="shared" si="35"/>
        <v>0</v>
      </c>
      <c r="Q110" s="62">
        <f t="shared" si="35"/>
        <v>0</v>
      </c>
      <c r="R110" s="62">
        <f t="shared" si="35"/>
        <v>0</v>
      </c>
      <c r="S110" s="62">
        <f t="shared" si="35"/>
        <v>0</v>
      </c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</row>
    <row r="111" spans="1:253" ht="63">
      <c r="A111" s="68" t="s">
        <v>858</v>
      </c>
      <c r="B111" s="69">
        <f t="shared" si="32"/>
        <v>14455</v>
      </c>
      <c r="C111" s="69">
        <f t="shared" si="32"/>
        <v>4316</v>
      </c>
      <c r="D111" s="69">
        <v>0</v>
      </c>
      <c r="E111" s="69"/>
      <c r="F111" s="69"/>
      <c r="G111" s="69"/>
      <c r="H111" s="69">
        <v>0</v>
      </c>
      <c r="I111" s="69"/>
      <c r="J111" s="69">
        <v>14455</v>
      </c>
      <c r="K111" s="69">
        <v>4316</v>
      </c>
      <c r="L111" s="69">
        <v>0</v>
      </c>
      <c r="M111" s="69"/>
      <c r="N111" s="69"/>
      <c r="O111" s="69"/>
      <c r="P111" s="69"/>
      <c r="Q111" s="69"/>
      <c r="R111" s="69"/>
      <c r="S111" s="69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</row>
    <row r="112" spans="1:253" ht="31.5">
      <c r="A112" s="68" t="s">
        <v>859</v>
      </c>
      <c r="B112" s="69">
        <f t="shared" si="32"/>
        <v>1704</v>
      </c>
      <c r="C112" s="69">
        <f t="shared" si="32"/>
        <v>1704</v>
      </c>
      <c r="D112" s="69">
        <v>0</v>
      </c>
      <c r="E112" s="69"/>
      <c r="F112" s="69"/>
      <c r="G112" s="69"/>
      <c r="H112" s="69">
        <v>1704</v>
      </c>
      <c r="I112" s="69">
        <v>1704</v>
      </c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</row>
    <row r="113" spans="1:253" ht="31.5">
      <c r="A113" s="68" t="s">
        <v>860</v>
      </c>
      <c r="B113" s="69">
        <f t="shared" si="32"/>
        <v>21426</v>
      </c>
      <c r="C113" s="69">
        <f t="shared" si="32"/>
        <v>21426</v>
      </c>
      <c r="D113" s="69">
        <v>0</v>
      </c>
      <c r="E113" s="69"/>
      <c r="F113" s="69"/>
      <c r="G113" s="69"/>
      <c r="H113" s="69"/>
      <c r="I113" s="69"/>
      <c r="J113" s="69"/>
      <c r="K113" s="69"/>
      <c r="L113" s="69">
        <v>21426</v>
      </c>
      <c r="M113" s="69">
        <f>12884+2264+4314+1964</f>
        <v>21426</v>
      </c>
      <c r="N113" s="69"/>
      <c r="O113" s="69"/>
      <c r="P113" s="69"/>
      <c r="Q113" s="69"/>
      <c r="R113" s="69"/>
      <c r="S113" s="69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</row>
    <row r="114" spans="1:253" ht="31.5">
      <c r="A114" s="68" t="s">
        <v>861</v>
      </c>
      <c r="B114" s="69">
        <f t="shared" si="32"/>
        <v>2754</v>
      </c>
      <c r="C114" s="69">
        <f t="shared" si="32"/>
        <v>2754</v>
      </c>
      <c r="D114" s="69">
        <v>0</v>
      </c>
      <c r="E114" s="69"/>
      <c r="F114" s="69"/>
      <c r="G114" s="69"/>
      <c r="H114" s="69">
        <v>2754</v>
      </c>
      <c r="I114" s="69">
        <v>2754</v>
      </c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</row>
    <row r="115" spans="1:253" ht="31.5">
      <c r="A115" s="68" t="s">
        <v>862</v>
      </c>
      <c r="B115" s="69">
        <f t="shared" si="32"/>
        <v>60156</v>
      </c>
      <c r="C115" s="69">
        <f t="shared" si="32"/>
        <v>0</v>
      </c>
      <c r="D115" s="69">
        <v>0</v>
      </c>
      <c r="E115" s="69"/>
      <c r="F115" s="69"/>
      <c r="G115" s="69"/>
      <c r="H115" s="69">
        <v>0</v>
      </c>
      <c r="I115" s="69"/>
      <c r="J115" s="69"/>
      <c r="K115" s="69"/>
      <c r="L115" s="69">
        <v>60156</v>
      </c>
      <c r="M115" s="69"/>
      <c r="N115" s="69"/>
      <c r="O115" s="69"/>
      <c r="P115" s="69"/>
      <c r="Q115" s="69"/>
      <c r="R115" s="69"/>
      <c r="S115" s="69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</row>
    <row r="116" spans="1:253" ht="31.5">
      <c r="A116" s="68" t="s">
        <v>863</v>
      </c>
      <c r="B116" s="69">
        <f t="shared" si="32"/>
        <v>10998</v>
      </c>
      <c r="C116" s="69">
        <f t="shared" si="32"/>
        <v>0</v>
      </c>
      <c r="D116" s="69">
        <v>0</v>
      </c>
      <c r="E116" s="69"/>
      <c r="F116" s="69"/>
      <c r="G116" s="69"/>
      <c r="H116" s="69">
        <v>0</v>
      </c>
      <c r="I116" s="69"/>
      <c r="J116" s="69"/>
      <c r="K116" s="69"/>
      <c r="L116" s="69">
        <v>10998</v>
      </c>
      <c r="M116" s="69"/>
      <c r="N116" s="69"/>
      <c r="O116" s="69"/>
      <c r="P116" s="69"/>
      <c r="Q116" s="69"/>
      <c r="R116" s="69"/>
      <c r="S116" s="69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</row>
    <row r="117" spans="1:253" ht="15.75">
      <c r="A117" s="61" t="s">
        <v>607</v>
      </c>
      <c r="B117" s="62">
        <f t="shared" si="32"/>
        <v>10250</v>
      </c>
      <c r="C117" s="62">
        <f t="shared" si="32"/>
        <v>5040</v>
      </c>
      <c r="D117" s="62">
        <f aca="true" t="shared" si="36" ref="D117:S117">SUM(D118:D119)</f>
        <v>0</v>
      </c>
      <c r="E117" s="62">
        <f t="shared" si="36"/>
        <v>0</v>
      </c>
      <c r="F117" s="62">
        <f t="shared" si="36"/>
        <v>0</v>
      </c>
      <c r="G117" s="62">
        <f t="shared" si="36"/>
        <v>0</v>
      </c>
      <c r="H117" s="62">
        <f t="shared" si="36"/>
        <v>0</v>
      </c>
      <c r="I117" s="62">
        <f t="shared" si="36"/>
        <v>0</v>
      </c>
      <c r="J117" s="62">
        <f t="shared" si="36"/>
        <v>0</v>
      </c>
      <c r="K117" s="62">
        <f t="shared" si="36"/>
        <v>0</v>
      </c>
      <c r="L117" s="62">
        <f t="shared" si="36"/>
        <v>10250</v>
      </c>
      <c r="M117" s="62">
        <f t="shared" si="36"/>
        <v>5040</v>
      </c>
      <c r="N117" s="62">
        <f t="shared" si="36"/>
        <v>0</v>
      </c>
      <c r="O117" s="62">
        <f t="shared" si="36"/>
        <v>0</v>
      </c>
      <c r="P117" s="62">
        <f t="shared" si="36"/>
        <v>0</v>
      </c>
      <c r="Q117" s="62">
        <f t="shared" si="36"/>
        <v>0</v>
      </c>
      <c r="R117" s="62">
        <f t="shared" si="36"/>
        <v>0</v>
      </c>
      <c r="S117" s="62">
        <f t="shared" si="36"/>
        <v>0</v>
      </c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J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</row>
    <row r="118" spans="1:253" ht="31.5">
      <c r="A118" s="68" t="s">
        <v>864</v>
      </c>
      <c r="B118" s="69">
        <f t="shared" si="32"/>
        <v>5040</v>
      </c>
      <c r="C118" s="69">
        <f t="shared" si="32"/>
        <v>5040</v>
      </c>
      <c r="D118" s="69"/>
      <c r="E118" s="69"/>
      <c r="F118" s="69"/>
      <c r="G118" s="69"/>
      <c r="H118" s="69">
        <v>0</v>
      </c>
      <c r="I118" s="69"/>
      <c r="J118" s="69">
        <v>0</v>
      </c>
      <c r="K118" s="69"/>
      <c r="L118" s="69">
        <v>5040</v>
      </c>
      <c r="M118" s="69">
        <v>5040</v>
      </c>
      <c r="N118" s="69"/>
      <c r="O118" s="69"/>
      <c r="P118" s="69"/>
      <c r="Q118" s="69"/>
      <c r="R118" s="69"/>
      <c r="S118" s="69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</row>
    <row r="119" spans="1:253" ht="15.75">
      <c r="A119" s="68" t="s">
        <v>865</v>
      </c>
      <c r="B119" s="69">
        <f t="shared" si="32"/>
        <v>5210</v>
      </c>
      <c r="C119" s="69">
        <f t="shared" si="32"/>
        <v>0</v>
      </c>
      <c r="D119" s="69"/>
      <c r="E119" s="69"/>
      <c r="F119" s="69"/>
      <c r="G119" s="69"/>
      <c r="H119" s="69">
        <v>0</v>
      </c>
      <c r="I119" s="69"/>
      <c r="J119" s="69">
        <v>0</v>
      </c>
      <c r="K119" s="69"/>
      <c r="L119" s="69">
        <v>5210</v>
      </c>
      <c r="M119" s="69"/>
      <c r="N119" s="69"/>
      <c r="O119" s="69"/>
      <c r="P119" s="69"/>
      <c r="Q119" s="69"/>
      <c r="R119" s="69"/>
      <c r="S119" s="69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</row>
    <row r="120" spans="1:253" ht="15.75">
      <c r="A120" s="61" t="s">
        <v>578</v>
      </c>
      <c r="B120" s="62">
        <f aca="true" t="shared" si="37" ref="B120:C151">D120+F120+H120+J120+L120+N120+P120+R120</f>
        <v>103232</v>
      </c>
      <c r="C120" s="62">
        <f t="shared" si="37"/>
        <v>0</v>
      </c>
      <c r="D120" s="62">
        <f aca="true" t="shared" si="38" ref="D120:S120">SUM(D121,D125,D128)</f>
        <v>0</v>
      </c>
      <c r="E120" s="62">
        <f t="shared" si="38"/>
        <v>0</v>
      </c>
      <c r="F120" s="62">
        <f t="shared" si="38"/>
        <v>0</v>
      </c>
      <c r="G120" s="62">
        <f t="shared" si="38"/>
        <v>0</v>
      </c>
      <c r="H120" s="62">
        <f t="shared" si="38"/>
        <v>0</v>
      </c>
      <c r="I120" s="62">
        <f t="shared" si="38"/>
        <v>0</v>
      </c>
      <c r="J120" s="62">
        <f t="shared" si="38"/>
        <v>0</v>
      </c>
      <c r="K120" s="62">
        <f t="shared" si="38"/>
        <v>0</v>
      </c>
      <c r="L120" s="62">
        <f t="shared" si="38"/>
        <v>103232</v>
      </c>
      <c r="M120" s="62">
        <f t="shared" si="38"/>
        <v>0</v>
      </c>
      <c r="N120" s="62">
        <f t="shared" si="38"/>
        <v>0</v>
      </c>
      <c r="O120" s="62">
        <f t="shared" si="38"/>
        <v>0</v>
      </c>
      <c r="P120" s="62">
        <f t="shared" si="38"/>
        <v>0</v>
      </c>
      <c r="Q120" s="62">
        <f t="shared" si="38"/>
        <v>0</v>
      </c>
      <c r="R120" s="62">
        <f t="shared" si="38"/>
        <v>0</v>
      </c>
      <c r="S120" s="62">
        <f t="shared" si="38"/>
        <v>0</v>
      </c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</row>
    <row r="121" spans="1:253" ht="15.75">
      <c r="A121" s="61" t="s">
        <v>598</v>
      </c>
      <c r="B121" s="62">
        <f t="shared" si="37"/>
        <v>13339</v>
      </c>
      <c r="C121" s="62">
        <f t="shared" si="37"/>
        <v>0</v>
      </c>
      <c r="D121" s="62">
        <f aca="true" t="shared" si="39" ref="D121:S121">SUM(D122:D124)</f>
        <v>0</v>
      </c>
      <c r="E121" s="62">
        <f t="shared" si="39"/>
        <v>0</v>
      </c>
      <c r="F121" s="62">
        <f t="shared" si="39"/>
        <v>0</v>
      </c>
      <c r="G121" s="62">
        <f t="shared" si="39"/>
        <v>0</v>
      </c>
      <c r="H121" s="62">
        <f t="shared" si="39"/>
        <v>0</v>
      </c>
      <c r="I121" s="62">
        <f t="shared" si="39"/>
        <v>0</v>
      </c>
      <c r="J121" s="62">
        <f t="shared" si="39"/>
        <v>0</v>
      </c>
      <c r="K121" s="62">
        <f t="shared" si="39"/>
        <v>0</v>
      </c>
      <c r="L121" s="62">
        <f t="shared" si="39"/>
        <v>13339</v>
      </c>
      <c r="M121" s="62">
        <f t="shared" si="39"/>
        <v>0</v>
      </c>
      <c r="N121" s="62">
        <f t="shared" si="39"/>
        <v>0</v>
      </c>
      <c r="O121" s="62">
        <f t="shared" si="39"/>
        <v>0</v>
      </c>
      <c r="P121" s="62">
        <f t="shared" si="39"/>
        <v>0</v>
      </c>
      <c r="Q121" s="62">
        <f t="shared" si="39"/>
        <v>0</v>
      </c>
      <c r="R121" s="62">
        <f t="shared" si="39"/>
        <v>0</v>
      </c>
      <c r="S121" s="62">
        <f t="shared" si="39"/>
        <v>0</v>
      </c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</row>
    <row r="122" spans="1:253" ht="31.5">
      <c r="A122" s="68" t="s">
        <v>866</v>
      </c>
      <c r="B122" s="69">
        <f t="shared" si="37"/>
        <v>10201</v>
      </c>
      <c r="C122" s="69">
        <f t="shared" si="37"/>
        <v>0</v>
      </c>
      <c r="D122" s="69"/>
      <c r="E122" s="69"/>
      <c r="F122" s="69"/>
      <c r="G122" s="69"/>
      <c r="H122" s="69"/>
      <c r="I122" s="69"/>
      <c r="J122" s="69"/>
      <c r="K122" s="69"/>
      <c r="L122" s="69">
        <v>10201</v>
      </c>
      <c r="M122" s="69"/>
      <c r="N122" s="69"/>
      <c r="O122" s="69"/>
      <c r="P122" s="69"/>
      <c r="Q122" s="69"/>
      <c r="R122" s="69"/>
      <c r="S122" s="69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</row>
    <row r="123" spans="1:253" ht="15.75">
      <c r="A123" s="68" t="s">
        <v>867</v>
      </c>
      <c r="B123" s="69">
        <f t="shared" si="37"/>
        <v>1836</v>
      </c>
      <c r="C123" s="69">
        <f t="shared" si="37"/>
        <v>0</v>
      </c>
      <c r="D123" s="69"/>
      <c r="E123" s="69"/>
      <c r="F123" s="69"/>
      <c r="G123" s="69"/>
      <c r="H123" s="69"/>
      <c r="I123" s="69"/>
      <c r="J123" s="69"/>
      <c r="K123" s="69"/>
      <c r="L123" s="69">
        <v>1836</v>
      </c>
      <c r="M123" s="69"/>
      <c r="N123" s="69"/>
      <c r="O123" s="69"/>
      <c r="P123" s="69"/>
      <c r="Q123" s="69"/>
      <c r="R123" s="69"/>
      <c r="S123" s="69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</row>
    <row r="124" spans="1:253" ht="15.75">
      <c r="A124" s="68" t="s">
        <v>868</v>
      </c>
      <c r="B124" s="69">
        <f t="shared" si="37"/>
        <v>1302</v>
      </c>
      <c r="C124" s="69">
        <f t="shared" si="37"/>
        <v>0</v>
      </c>
      <c r="D124" s="69"/>
      <c r="E124" s="69"/>
      <c r="F124" s="69"/>
      <c r="G124" s="69"/>
      <c r="H124" s="69"/>
      <c r="I124" s="69"/>
      <c r="J124" s="69"/>
      <c r="K124" s="69"/>
      <c r="L124" s="69">
        <v>1302</v>
      </c>
      <c r="M124" s="69"/>
      <c r="N124" s="69"/>
      <c r="O124" s="69"/>
      <c r="P124" s="69"/>
      <c r="Q124" s="69"/>
      <c r="R124" s="69"/>
      <c r="S124" s="69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</row>
    <row r="125" spans="1:253" ht="31.5">
      <c r="A125" s="61" t="s">
        <v>601</v>
      </c>
      <c r="B125" s="62">
        <f t="shared" si="37"/>
        <v>23442</v>
      </c>
      <c r="C125" s="62">
        <f t="shared" si="37"/>
        <v>0</v>
      </c>
      <c r="D125" s="62">
        <f aca="true" t="shared" si="40" ref="D125:S125">SUM(D126:D127)</f>
        <v>0</v>
      </c>
      <c r="E125" s="62">
        <f t="shared" si="40"/>
        <v>0</v>
      </c>
      <c r="F125" s="62">
        <f t="shared" si="40"/>
        <v>0</v>
      </c>
      <c r="G125" s="62">
        <f t="shared" si="40"/>
        <v>0</v>
      </c>
      <c r="H125" s="62">
        <f t="shared" si="40"/>
        <v>0</v>
      </c>
      <c r="I125" s="62">
        <f t="shared" si="40"/>
        <v>0</v>
      </c>
      <c r="J125" s="62">
        <f t="shared" si="40"/>
        <v>0</v>
      </c>
      <c r="K125" s="62">
        <f t="shared" si="40"/>
        <v>0</v>
      </c>
      <c r="L125" s="62">
        <f t="shared" si="40"/>
        <v>23442</v>
      </c>
      <c r="M125" s="62">
        <f t="shared" si="40"/>
        <v>0</v>
      </c>
      <c r="N125" s="62">
        <f t="shared" si="40"/>
        <v>0</v>
      </c>
      <c r="O125" s="62">
        <f t="shared" si="40"/>
        <v>0</v>
      </c>
      <c r="P125" s="62">
        <f t="shared" si="40"/>
        <v>0</v>
      </c>
      <c r="Q125" s="62">
        <f t="shared" si="40"/>
        <v>0</v>
      </c>
      <c r="R125" s="62">
        <f t="shared" si="40"/>
        <v>0</v>
      </c>
      <c r="S125" s="62">
        <f t="shared" si="40"/>
        <v>0</v>
      </c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</row>
    <row r="126" spans="1:253" ht="31.5">
      <c r="A126" s="68" t="s">
        <v>869</v>
      </c>
      <c r="B126" s="69">
        <f t="shared" si="37"/>
        <v>12272</v>
      </c>
      <c r="C126" s="69">
        <f t="shared" si="37"/>
        <v>0</v>
      </c>
      <c r="D126" s="69">
        <v>0</v>
      </c>
      <c r="E126" s="69"/>
      <c r="F126" s="69"/>
      <c r="G126" s="69"/>
      <c r="H126" s="69"/>
      <c r="I126" s="69"/>
      <c r="J126" s="69"/>
      <c r="K126" s="69"/>
      <c r="L126" s="69">
        <f>2122+1596+3531+3336+1687</f>
        <v>12272</v>
      </c>
      <c r="M126" s="69"/>
      <c r="N126" s="69"/>
      <c r="O126" s="69"/>
      <c r="P126" s="69"/>
      <c r="Q126" s="69"/>
      <c r="R126" s="69"/>
      <c r="S126" s="69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</row>
    <row r="127" spans="1:253" ht="15.75">
      <c r="A127" s="68" t="s">
        <v>870</v>
      </c>
      <c r="B127" s="69">
        <f t="shared" si="37"/>
        <v>11170</v>
      </c>
      <c r="C127" s="69">
        <f t="shared" si="37"/>
        <v>0</v>
      </c>
      <c r="D127" s="69"/>
      <c r="E127" s="69"/>
      <c r="F127" s="69"/>
      <c r="G127" s="69"/>
      <c r="H127" s="69"/>
      <c r="I127" s="69"/>
      <c r="J127" s="69"/>
      <c r="K127" s="69"/>
      <c r="L127" s="69">
        <v>11170</v>
      </c>
      <c r="M127" s="69"/>
      <c r="N127" s="69"/>
      <c r="O127" s="69"/>
      <c r="P127" s="69"/>
      <c r="Q127" s="69"/>
      <c r="R127" s="69"/>
      <c r="S127" s="69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</row>
    <row r="128" spans="1:253" ht="15.75">
      <c r="A128" s="61" t="s">
        <v>607</v>
      </c>
      <c r="B128" s="62">
        <f t="shared" si="37"/>
        <v>66451</v>
      </c>
      <c r="C128" s="62">
        <f t="shared" si="37"/>
        <v>0</v>
      </c>
      <c r="D128" s="62">
        <f aca="true" t="shared" si="41" ref="D128:S128">SUM(D129:D134)</f>
        <v>0</v>
      </c>
      <c r="E128" s="62">
        <f t="shared" si="41"/>
        <v>0</v>
      </c>
      <c r="F128" s="62">
        <f t="shared" si="41"/>
        <v>0</v>
      </c>
      <c r="G128" s="62">
        <f t="shared" si="41"/>
        <v>0</v>
      </c>
      <c r="H128" s="62">
        <f t="shared" si="41"/>
        <v>0</v>
      </c>
      <c r="I128" s="62">
        <f t="shared" si="41"/>
        <v>0</v>
      </c>
      <c r="J128" s="62">
        <f t="shared" si="41"/>
        <v>0</v>
      </c>
      <c r="K128" s="62">
        <f t="shared" si="41"/>
        <v>0</v>
      </c>
      <c r="L128" s="62">
        <f t="shared" si="41"/>
        <v>66451</v>
      </c>
      <c r="M128" s="62">
        <f t="shared" si="41"/>
        <v>0</v>
      </c>
      <c r="N128" s="62">
        <f t="shared" si="41"/>
        <v>0</v>
      </c>
      <c r="O128" s="62">
        <f t="shared" si="41"/>
        <v>0</v>
      </c>
      <c r="P128" s="62">
        <f t="shared" si="41"/>
        <v>0</v>
      </c>
      <c r="Q128" s="62">
        <f t="shared" si="41"/>
        <v>0</v>
      </c>
      <c r="R128" s="62">
        <f t="shared" si="41"/>
        <v>0</v>
      </c>
      <c r="S128" s="62">
        <f t="shared" si="41"/>
        <v>0</v>
      </c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  <c r="EF128" s="60"/>
      <c r="EG128" s="60"/>
      <c r="EH128" s="60"/>
      <c r="EI128" s="60"/>
      <c r="EJ128" s="60"/>
      <c r="EK128" s="60"/>
      <c r="EL128" s="60"/>
      <c r="EM128" s="60"/>
      <c r="EN128" s="60"/>
      <c r="EO128" s="60"/>
      <c r="EP128" s="60"/>
      <c r="EQ128" s="60"/>
      <c r="ER128" s="60"/>
      <c r="ES128" s="60"/>
      <c r="ET128" s="60"/>
      <c r="EU128" s="60"/>
      <c r="EV128" s="60"/>
      <c r="EW128" s="60"/>
      <c r="EX128" s="60"/>
      <c r="EY128" s="60"/>
      <c r="EZ128" s="60"/>
      <c r="FA128" s="60"/>
      <c r="FB128" s="60"/>
      <c r="FC128" s="60"/>
      <c r="FD128" s="60"/>
      <c r="FE128" s="60"/>
      <c r="FF128" s="60"/>
      <c r="FG128" s="60"/>
      <c r="FH128" s="60"/>
      <c r="FI128" s="60"/>
      <c r="FJ128" s="60"/>
      <c r="FK128" s="60"/>
      <c r="FL128" s="60"/>
      <c r="FM128" s="60"/>
      <c r="FN128" s="60"/>
      <c r="FO128" s="60"/>
      <c r="FP128" s="60"/>
      <c r="FQ128" s="60"/>
      <c r="FR128" s="60"/>
      <c r="FS128" s="60"/>
      <c r="FT128" s="60"/>
      <c r="FU128" s="60"/>
      <c r="FV128" s="60"/>
      <c r="FW128" s="60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</row>
    <row r="129" spans="1:253" ht="15.75">
      <c r="A129" s="68" t="s">
        <v>871</v>
      </c>
      <c r="B129" s="69">
        <f t="shared" si="37"/>
        <v>7366</v>
      </c>
      <c r="C129" s="69">
        <f t="shared" si="37"/>
        <v>0</v>
      </c>
      <c r="D129" s="69"/>
      <c r="E129" s="69"/>
      <c r="F129" s="69"/>
      <c r="G129" s="69"/>
      <c r="H129" s="69"/>
      <c r="I129" s="69"/>
      <c r="J129" s="69"/>
      <c r="K129" s="69"/>
      <c r="L129" s="69">
        <v>7366</v>
      </c>
      <c r="M129" s="69"/>
      <c r="N129" s="69"/>
      <c r="O129" s="69"/>
      <c r="P129" s="69"/>
      <c r="Q129" s="69"/>
      <c r="R129" s="69"/>
      <c r="S129" s="69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</row>
    <row r="130" spans="1:253" ht="31.5">
      <c r="A130" s="68" t="s">
        <v>872</v>
      </c>
      <c r="B130" s="69">
        <f t="shared" si="37"/>
        <v>28316</v>
      </c>
      <c r="C130" s="69">
        <f t="shared" si="37"/>
        <v>0</v>
      </c>
      <c r="D130" s="69"/>
      <c r="E130" s="69"/>
      <c r="F130" s="69"/>
      <c r="G130" s="69"/>
      <c r="H130" s="69"/>
      <c r="I130" s="69"/>
      <c r="J130" s="69"/>
      <c r="K130" s="69"/>
      <c r="L130" s="69">
        <v>28316</v>
      </c>
      <c r="M130" s="69"/>
      <c r="N130" s="69"/>
      <c r="O130" s="69"/>
      <c r="P130" s="69"/>
      <c r="Q130" s="69"/>
      <c r="R130" s="69"/>
      <c r="S130" s="69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</row>
    <row r="131" spans="1:253" ht="31.5">
      <c r="A131" s="68" t="s">
        <v>873</v>
      </c>
      <c r="B131" s="69">
        <f t="shared" si="37"/>
        <v>10006</v>
      </c>
      <c r="C131" s="69">
        <f t="shared" si="37"/>
        <v>0</v>
      </c>
      <c r="D131" s="69"/>
      <c r="E131" s="69"/>
      <c r="F131" s="69"/>
      <c r="G131" s="69"/>
      <c r="H131" s="69"/>
      <c r="I131" s="69"/>
      <c r="J131" s="69"/>
      <c r="K131" s="69"/>
      <c r="L131" s="69">
        <v>10006</v>
      </c>
      <c r="M131" s="69"/>
      <c r="N131" s="69"/>
      <c r="O131" s="69"/>
      <c r="P131" s="69"/>
      <c r="Q131" s="69"/>
      <c r="R131" s="69"/>
      <c r="S131" s="69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</row>
    <row r="132" spans="1:253" ht="31.5">
      <c r="A132" s="68" t="s">
        <v>874</v>
      </c>
      <c r="B132" s="69">
        <f t="shared" si="37"/>
        <v>4594</v>
      </c>
      <c r="C132" s="69">
        <f t="shared" si="37"/>
        <v>0</v>
      </c>
      <c r="D132" s="69"/>
      <c r="E132" s="69"/>
      <c r="F132" s="69"/>
      <c r="G132" s="69"/>
      <c r="H132" s="69"/>
      <c r="I132" s="69"/>
      <c r="J132" s="69"/>
      <c r="K132" s="69"/>
      <c r="L132" s="69">
        <v>4594</v>
      </c>
      <c r="M132" s="69"/>
      <c r="N132" s="69"/>
      <c r="O132" s="69"/>
      <c r="P132" s="69"/>
      <c r="Q132" s="69"/>
      <c r="R132" s="69"/>
      <c r="S132" s="69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</row>
    <row r="133" spans="1:253" ht="31.5">
      <c r="A133" s="68" t="s">
        <v>875</v>
      </c>
      <c r="B133" s="69">
        <f t="shared" si="37"/>
        <v>10006</v>
      </c>
      <c r="C133" s="69">
        <f t="shared" si="37"/>
        <v>0</v>
      </c>
      <c r="D133" s="69"/>
      <c r="E133" s="69"/>
      <c r="F133" s="69"/>
      <c r="G133" s="69"/>
      <c r="H133" s="69"/>
      <c r="I133" s="69"/>
      <c r="J133" s="69"/>
      <c r="K133" s="69"/>
      <c r="L133" s="69">
        <v>10006</v>
      </c>
      <c r="M133" s="69"/>
      <c r="N133" s="69"/>
      <c r="O133" s="69"/>
      <c r="P133" s="69"/>
      <c r="Q133" s="69"/>
      <c r="R133" s="69"/>
      <c r="S133" s="69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</row>
    <row r="134" spans="1:253" ht="15.75">
      <c r="A134" s="68" t="s">
        <v>876</v>
      </c>
      <c r="B134" s="69">
        <f t="shared" si="37"/>
        <v>6163</v>
      </c>
      <c r="C134" s="69">
        <f t="shared" si="37"/>
        <v>0</v>
      </c>
      <c r="D134" s="69"/>
      <c r="E134" s="69"/>
      <c r="F134" s="69"/>
      <c r="G134" s="69"/>
      <c r="H134" s="69"/>
      <c r="I134" s="69"/>
      <c r="J134" s="69"/>
      <c r="K134" s="69"/>
      <c r="L134" s="69">
        <v>6163</v>
      </c>
      <c r="M134" s="69"/>
      <c r="N134" s="69"/>
      <c r="O134" s="69"/>
      <c r="P134" s="69"/>
      <c r="Q134" s="69"/>
      <c r="R134" s="69"/>
      <c r="S134" s="69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</row>
    <row r="135" spans="1:253" ht="31.5">
      <c r="A135" s="61" t="s">
        <v>580</v>
      </c>
      <c r="B135" s="62">
        <f t="shared" si="37"/>
        <v>387959</v>
      </c>
      <c r="C135" s="62">
        <f t="shared" si="37"/>
        <v>1917</v>
      </c>
      <c r="D135" s="62">
        <f aca="true" t="shared" si="42" ref="D135:S135">SUM(D136,D145,D159,D164)</f>
        <v>0</v>
      </c>
      <c r="E135" s="62">
        <f t="shared" si="42"/>
        <v>0</v>
      </c>
      <c r="F135" s="62">
        <f t="shared" si="42"/>
        <v>0</v>
      </c>
      <c r="G135" s="62">
        <f t="shared" si="42"/>
        <v>0</v>
      </c>
      <c r="H135" s="62">
        <f t="shared" si="42"/>
        <v>0</v>
      </c>
      <c r="I135" s="62">
        <f t="shared" si="42"/>
        <v>0</v>
      </c>
      <c r="J135" s="62">
        <f t="shared" si="42"/>
        <v>214201</v>
      </c>
      <c r="K135" s="62">
        <f t="shared" si="42"/>
        <v>0</v>
      </c>
      <c r="L135" s="62">
        <f t="shared" si="42"/>
        <v>173758</v>
      </c>
      <c r="M135" s="62">
        <f t="shared" si="42"/>
        <v>1917</v>
      </c>
      <c r="N135" s="62">
        <f t="shared" si="42"/>
        <v>0</v>
      </c>
      <c r="O135" s="62">
        <f t="shared" si="42"/>
        <v>0</v>
      </c>
      <c r="P135" s="62">
        <f t="shared" si="42"/>
        <v>0</v>
      </c>
      <c r="Q135" s="62">
        <f t="shared" si="42"/>
        <v>0</v>
      </c>
      <c r="R135" s="62">
        <f t="shared" si="42"/>
        <v>0</v>
      </c>
      <c r="S135" s="62">
        <f t="shared" si="42"/>
        <v>0</v>
      </c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</row>
    <row r="136" spans="1:253" ht="15.75">
      <c r="A136" s="61" t="s">
        <v>598</v>
      </c>
      <c r="B136" s="62">
        <f t="shared" si="37"/>
        <v>79114</v>
      </c>
      <c r="C136" s="62">
        <f t="shared" si="37"/>
        <v>0</v>
      </c>
      <c r="D136" s="62">
        <f aca="true" t="shared" si="43" ref="D136:S136">SUM(D137:D144)</f>
        <v>0</v>
      </c>
      <c r="E136" s="62">
        <f t="shared" si="43"/>
        <v>0</v>
      </c>
      <c r="F136" s="62">
        <f t="shared" si="43"/>
        <v>0</v>
      </c>
      <c r="G136" s="62">
        <f t="shared" si="43"/>
        <v>0</v>
      </c>
      <c r="H136" s="62">
        <f t="shared" si="43"/>
        <v>0</v>
      </c>
      <c r="I136" s="62">
        <f t="shared" si="43"/>
        <v>0</v>
      </c>
      <c r="J136" s="62">
        <f t="shared" si="43"/>
        <v>72471</v>
      </c>
      <c r="K136" s="62">
        <f t="shared" si="43"/>
        <v>0</v>
      </c>
      <c r="L136" s="62">
        <f t="shared" si="43"/>
        <v>6643</v>
      </c>
      <c r="M136" s="62">
        <f t="shared" si="43"/>
        <v>0</v>
      </c>
      <c r="N136" s="62">
        <f t="shared" si="43"/>
        <v>0</v>
      </c>
      <c r="O136" s="62">
        <f t="shared" si="43"/>
        <v>0</v>
      </c>
      <c r="P136" s="62">
        <f t="shared" si="43"/>
        <v>0</v>
      </c>
      <c r="Q136" s="62">
        <f t="shared" si="43"/>
        <v>0</v>
      </c>
      <c r="R136" s="62">
        <f t="shared" si="43"/>
        <v>0</v>
      </c>
      <c r="S136" s="62">
        <f t="shared" si="43"/>
        <v>0</v>
      </c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  <c r="ED136" s="60"/>
      <c r="EE136" s="60"/>
      <c r="EF136" s="60"/>
      <c r="EG136" s="60"/>
      <c r="EH136" s="60"/>
      <c r="EI136" s="60"/>
      <c r="EJ136" s="60"/>
      <c r="EK136" s="60"/>
      <c r="EL136" s="60"/>
      <c r="EM136" s="60"/>
      <c r="EN136" s="60"/>
      <c r="EO136" s="60"/>
      <c r="EP136" s="60"/>
      <c r="EQ136" s="60"/>
      <c r="ER136" s="60"/>
      <c r="ES136" s="60"/>
      <c r="ET136" s="60"/>
      <c r="EU136" s="60"/>
      <c r="EV136" s="60"/>
      <c r="EW136" s="60"/>
      <c r="EX136" s="60"/>
      <c r="EY136" s="60"/>
      <c r="EZ136" s="60"/>
      <c r="FA136" s="60"/>
      <c r="FB136" s="60"/>
      <c r="FC136" s="60"/>
      <c r="FD136" s="60"/>
      <c r="FE136" s="60"/>
      <c r="FF136" s="60"/>
      <c r="FG136" s="60"/>
      <c r="FH136" s="60"/>
      <c r="FI136" s="60"/>
      <c r="FJ136" s="60"/>
      <c r="FK136" s="60"/>
      <c r="FL136" s="60"/>
      <c r="FM136" s="60"/>
      <c r="FN136" s="60"/>
      <c r="FO136" s="60"/>
      <c r="FP136" s="60"/>
      <c r="FQ136" s="60"/>
      <c r="FR136" s="60"/>
      <c r="FS136" s="60"/>
      <c r="FT136" s="60"/>
      <c r="FU136" s="60"/>
      <c r="FV136" s="60"/>
      <c r="FW136" s="60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</row>
    <row r="137" spans="1:253" ht="15.75">
      <c r="A137" s="68" t="s">
        <v>877</v>
      </c>
      <c r="B137" s="69">
        <f t="shared" si="37"/>
        <v>720</v>
      </c>
      <c r="C137" s="69">
        <f t="shared" si="37"/>
        <v>0</v>
      </c>
      <c r="D137" s="69"/>
      <c r="E137" s="69"/>
      <c r="F137" s="69"/>
      <c r="G137" s="69"/>
      <c r="H137" s="69">
        <v>0</v>
      </c>
      <c r="I137" s="69"/>
      <c r="J137" s="69">
        <v>0</v>
      </c>
      <c r="K137" s="69"/>
      <c r="L137" s="69">
        <v>720</v>
      </c>
      <c r="M137" s="69"/>
      <c r="N137" s="69"/>
      <c r="O137" s="69"/>
      <c r="P137" s="69"/>
      <c r="Q137" s="69"/>
      <c r="R137" s="69"/>
      <c r="S137" s="69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</row>
    <row r="138" spans="1:253" ht="15.75">
      <c r="A138" s="70" t="s">
        <v>878</v>
      </c>
      <c r="B138" s="72">
        <f t="shared" si="37"/>
        <v>1320</v>
      </c>
      <c r="C138" s="72">
        <f t="shared" si="37"/>
        <v>0</v>
      </c>
      <c r="D138" s="72"/>
      <c r="E138" s="72"/>
      <c r="F138" s="72"/>
      <c r="G138" s="72"/>
      <c r="H138" s="72">
        <v>0</v>
      </c>
      <c r="I138" s="72"/>
      <c r="J138" s="72">
        <v>0</v>
      </c>
      <c r="K138" s="72"/>
      <c r="L138" s="72">
        <v>1320</v>
      </c>
      <c r="M138" s="72"/>
      <c r="N138" s="72"/>
      <c r="O138" s="72"/>
      <c r="P138" s="72"/>
      <c r="Q138" s="72"/>
      <c r="R138" s="72"/>
      <c r="S138" s="72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0"/>
      <c r="FY138" s="60"/>
      <c r="FZ138" s="60"/>
      <c r="GA138" s="60"/>
      <c r="GB138" s="60"/>
      <c r="GC138" s="60"/>
      <c r="GD138" s="60"/>
      <c r="GE138" s="60"/>
      <c r="GF138" s="60"/>
      <c r="GG138" s="60"/>
      <c r="GH138" s="60"/>
      <c r="GI138" s="60"/>
      <c r="GJ138" s="60"/>
      <c r="GK138" s="60"/>
      <c r="GL138" s="60"/>
      <c r="GM138" s="60"/>
      <c r="GN138" s="60"/>
      <c r="GO138" s="60"/>
      <c r="GP138" s="60"/>
      <c r="GQ138" s="60"/>
      <c r="GR138" s="60"/>
      <c r="GS138" s="60"/>
      <c r="GT138" s="60"/>
      <c r="GU138" s="60"/>
      <c r="GV138" s="60"/>
      <c r="GW138" s="60"/>
      <c r="GX138" s="60"/>
      <c r="GY138" s="60"/>
      <c r="GZ138" s="60"/>
      <c r="HA138" s="60"/>
      <c r="HB138" s="60"/>
      <c r="HC138" s="60"/>
      <c r="HD138" s="60"/>
      <c r="HE138" s="60"/>
      <c r="HF138" s="60"/>
      <c r="HG138" s="60"/>
      <c r="HH138" s="60"/>
      <c r="HI138" s="60"/>
      <c r="HJ138" s="60"/>
      <c r="HK138" s="60"/>
      <c r="HL138" s="60"/>
      <c r="HM138" s="60"/>
      <c r="HN138" s="60"/>
      <c r="HO138" s="60"/>
      <c r="HP138" s="60"/>
      <c r="HQ138" s="60"/>
      <c r="HR138" s="60"/>
      <c r="HS138" s="60"/>
      <c r="HT138" s="60"/>
      <c r="HU138" s="60"/>
      <c r="HV138" s="60"/>
      <c r="HW138" s="60"/>
      <c r="HX138" s="60"/>
      <c r="HY138" s="60"/>
      <c r="HZ138" s="60"/>
      <c r="IA138" s="60"/>
      <c r="IB138" s="60"/>
      <c r="IC138" s="60"/>
      <c r="ID138" s="60"/>
      <c r="IE138" s="60"/>
      <c r="IF138" s="60"/>
      <c r="IG138" s="60"/>
      <c r="IH138" s="60"/>
      <c r="II138" s="60"/>
      <c r="IJ138" s="60"/>
      <c r="IK138" s="60"/>
      <c r="IL138" s="60"/>
      <c r="IM138" s="60"/>
      <c r="IN138" s="60"/>
      <c r="IO138" s="60"/>
      <c r="IP138" s="60"/>
      <c r="IQ138" s="60"/>
      <c r="IR138" s="60"/>
      <c r="IS138" s="60"/>
    </row>
    <row r="139" spans="1:253" ht="31.5">
      <c r="A139" s="70" t="s">
        <v>879</v>
      </c>
      <c r="B139" s="72">
        <f t="shared" si="37"/>
        <v>720</v>
      </c>
      <c r="C139" s="72">
        <f t="shared" si="37"/>
        <v>0</v>
      </c>
      <c r="D139" s="72"/>
      <c r="E139" s="72"/>
      <c r="F139" s="72"/>
      <c r="G139" s="72"/>
      <c r="H139" s="72">
        <v>0</v>
      </c>
      <c r="I139" s="72"/>
      <c r="J139" s="72">
        <v>0</v>
      </c>
      <c r="K139" s="72"/>
      <c r="L139" s="72">
        <v>720</v>
      </c>
      <c r="M139" s="72"/>
      <c r="N139" s="72"/>
      <c r="O139" s="72"/>
      <c r="P139" s="72"/>
      <c r="Q139" s="72"/>
      <c r="R139" s="72"/>
      <c r="S139" s="72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0"/>
      <c r="FY139" s="60"/>
      <c r="FZ139" s="60"/>
      <c r="GA139" s="60"/>
      <c r="GB139" s="60"/>
      <c r="GC139" s="60"/>
      <c r="GD139" s="60"/>
      <c r="GE139" s="60"/>
      <c r="GF139" s="60"/>
      <c r="GG139" s="60"/>
      <c r="GH139" s="60"/>
      <c r="GI139" s="60"/>
      <c r="GJ139" s="60"/>
      <c r="GK139" s="60"/>
      <c r="GL139" s="60"/>
      <c r="GM139" s="60"/>
      <c r="GN139" s="60"/>
      <c r="GO139" s="60"/>
      <c r="GP139" s="60"/>
      <c r="GQ139" s="60"/>
      <c r="GR139" s="60"/>
      <c r="GS139" s="60"/>
      <c r="GT139" s="60"/>
      <c r="GU139" s="60"/>
      <c r="GV139" s="60"/>
      <c r="GW139" s="60"/>
      <c r="GX139" s="60"/>
      <c r="GY139" s="60"/>
      <c r="GZ139" s="60"/>
      <c r="HA139" s="60"/>
      <c r="HB139" s="60"/>
      <c r="HC139" s="60"/>
      <c r="HD139" s="60"/>
      <c r="HE139" s="60"/>
      <c r="HF139" s="60"/>
      <c r="HG139" s="60"/>
      <c r="HH139" s="60"/>
      <c r="HI139" s="60"/>
      <c r="HJ139" s="60"/>
      <c r="HK139" s="60"/>
      <c r="HL139" s="60"/>
      <c r="HM139" s="60"/>
      <c r="HN139" s="60"/>
      <c r="HO139" s="60"/>
      <c r="HP139" s="60"/>
      <c r="HQ139" s="60"/>
      <c r="HR139" s="60"/>
      <c r="HS139" s="60"/>
      <c r="HT139" s="60"/>
      <c r="HU139" s="60"/>
      <c r="HV139" s="60"/>
      <c r="HW139" s="60"/>
      <c r="HX139" s="60"/>
      <c r="HY139" s="60"/>
      <c r="HZ139" s="60"/>
      <c r="IA139" s="60"/>
      <c r="IB139" s="60"/>
      <c r="IC139" s="60"/>
      <c r="ID139" s="60"/>
      <c r="IE139" s="60"/>
      <c r="IF139" s="60"/>
      <c r="IG139" s="60"/>
      <c r="IH139" s="60"/>
      <c r="II139" s="60"/>
      <c r="IJ139" s="60"/>
      <c r="IK139" s="60"/>
      <c r="IL139" s="60"/>
      <c r="IM139" s="60"/>
      <c r="IN139" s="60"/>
      <c r="IO139" s="60"/>
      <c r="IP139" s="60"/>
      <c r="IQ139" s="60"/>
      <c r="IR139" s="60"/>
      <c r="IS139" s="60"/>
    </row>
    <row r="140" spans="1:253" ht="31.5">
      <c r="A140" s="70" t="s">
        <v>880</v>
      </c>
      <c r="B140" s="72">
        <f t="shared" si="37"/>
        <v>1889</v>
      </c>
      <c r="C140" s="72">
        <f t="shared" si="37"/>
        <v>0</v>
      </c>
      <c r="D140" s="72"/>
      <c r="E140" s="72"/>
      <c r="F140" s="72"/>
      <c r="G140" s="72"/>
      <c r="H140" s="72">
        <v>0</v>
      </c>
      <c r="I140" s="72"/>
      <c r="J140" s="72">
        <v>0</v>
      </c>
      <c r="K140" s="72"/>
      <c r="L140" s="72">
        <f>929+960</f>
        <v>1889</v>
      </c>
      <c r="M140" s="72"/>
      <c r="N140" s="72"/>
      <c r="O140" s="72"/>
      <c r="P140" s="72"/>
      <c r="Q140" s="72"/>
      <c r="R140" s="72"/>
      <c r="S140" s="72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0"/>
      <c r="FY140" s="60"/>
      <c r="FZ140" s="60"/>
      <c r="GA140" s="60"/>
      <c r="GB140" s="60"/>
      <c r="GC140" s="60"/>
      <c r="GD140" s="60"/>
      <c r="GE140" s="60"/>
      <c r="GF140" s="60"/>
      <c r="GG140" s="60"/>
      <c r="GH140" s="60"/>
      <c r="GI140" s="60"/>
      <c r="GJ140" s="60"/>
      <c r="GK140" s="60"/>
      <c r="GL140" s="60"/>
      <c r="GM140" s="60"/>
      <c r="GN140" s="60"/>
      <c r="GO140" s="60"/>
      <c r="GP140" s="60"/>
      <c r="GQ140" s="60"/>
      <c r="GR140" s="60"/>
      <c r="GS140" s="60"/>
      <c r="GT140" s="60"/>
      <c r="GU140" s="60"/>
      <c r="GV140" s="60"/>
      <c r="GW140" s="60"/>
      <c r="GX140" s="60"/>
      <c r="GY140" s="60"/>
      <c r="GZ140" s="60"/>
      <c r="HA140" s="60"/>
      <c r="HB140" s="60"/>
      <c r="HC140" s="60"/>
      <c r="HD140" s="60"/>
      <c r="HE140" s="60"/>
      <c r="HF140" s="60"/>
      <c r="HG140" s="60"/>
      <c r="HH140" s="60"/>
      <c r="HI140" s="60"/>
      <c r="HJ140" s="60"/>
      <c r="HK140" s="60"/>
      <c r="HL140" s="60"/>
      <c r="HM140" s="60"/>
      <c r="HN140" s="60"/>
      <c r="HO140" s="60"/>
      <c r="HP140" s="60"/>
      <c r="HQ140" s="60"/>
      <c r="HR140" s="60"/>
      <c r="HS140" s="60"/>
      <c r="HT140" s="60"/>
      <c r="HU140" s="60"/>
      <c r="HV140" s="60"/>
      <c r="HW140" s="60"/>
      <c r="HX140" s="60"/>
      <c r="HY140" s="60"/>
      <c r="HZ140" s="60"/>
      <c r="IA140" s="60"/>
      <c r="IB140" s="60"/>
      <c r="IC140" s="60"/>
      <c r="ID140" s="60"/>
      <c r="IE140" s="60"/>
      <c r="IF140" s="60"/>
      <c r="IG140" s="60"/>
      <c r="IH140" s="60"/>
      <c r="II140" s="60"/>
      <c r="IJ140" s="60"/>
      <c r="IK140" s="60"/>
      <c r="IL140" s="60"/>
      <c r="IM140" s="60"/>
      <c r="IN140" s="60"/>
      <c r="IO140" s="60"/>
      <c r="IP140" s="60"/>
      <c r="IQ140" s="60"/>
      <c r="IR140" s="60"/>
      <c r="IS140" s="60"/>
    </row>
    <row r="141" spans="1:253" ht="31.5">
      <c r="A141" s="70" t="s">
        <v>881</v>
      </c>
      <c r="B141" s="72">
        <f t="shared" si="37"/>
        <v>1994</v>
      </c>
      <c r="C141" s="72">
        <f t="shared" si="37"/>
        <v>0</v>
      </c>
      <c r="D141" s="72"/>
      <c r="E141" s="72"/>
      <c r="F141" s="72"/>
      <c r="G141" s="72"/>
      <c r="H141" s="72">
        <v>0</v>
      </c>
      <c r="I141" s="72"/>
      <c r="J141" s="72">
        <v>0</v>
      </c>
      <c r="K141" s="72"/>
      <c r="L141" s="72">
        <v>1994</v>
      </c>
      <c r="M141" s="72"/>
      <c r="N141" s="72"/>
      <c r="O141" s="72"/>
      <c r="P141" s="72"/>
      <c r="Q141" s="72"/>
      <c r="R141" s="72"/>
      <c r="S141" s="72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0"/>
      <c r="FY141" s="60"/>
      <c r="FZ141" s="60"/>
      <c r="GA141" s="60"/>
      <c r="GB141" s="60"/>
      <c r="GC141" s="60"/>
      <c r="GD141" s="60"/>
      <c r="GE141" s="60"/>
      <c r="GF141" s="60"/>
      <c r="GG141" s="60"/>
      <c r="GH141" s="60"/>
      <c r="GI141" s="60"/>
      <c r="GJ141" s="60"/>
      <c r="GK141" s="60"/>
      <c r="GL141" s="60"/>
      <c r="GM141" s="60"/>
      <c r="GN141" s="60"/>
      <c r="GO141" s="60"/>
      <c r="GP141" s="60"/>
      <c r="GQ141" s="60"/>
      <c r="GR141" s="60"/>
      <c r="GS141" s="60"/>
      <c r="GT141" s="60"/>
      <c r="GU141" s="60"/>
      <c r="GV141" s="60"/>
      <c r="GW141" s="60"/>
      <c r="GX141" s="60"/>
      <c r="GY141" s="60"/>
      <c r="GZ141" s="60"/>
      <c r="HA141" s="60"/>
      <c r="HB141" s="60"/>
      <c r="HC141" s="60"/>
      <c r="HD141" s="60"/>
      <c r="HE141" s="60"/>
      <c r="HF141" s="60"/>
      <c r="HG141" s="60"/>
      <c r="HH141" s="60"/>
      <c r="HI141" s="60"/>
      <c r="HJ141" s="60"/>
      <c r="HK141" s="60"/>
      <c r="HL141" s="60"/>
      <c r="HM141" s="60"/>
      <c r="HN141" s="60"/>
      <c r="HO141" s="60"/>
      <c r="HP141" s="60"/>
      <c r="HQ141" s="60"/>
      <c r="HR141" s="60"/>
      <c r="HS141" s="60"/>
      <c r="HT141" s="60"/>
      <c r="HU141" s="60"/>
      <c r="HV141" s="60"/>
      <c r="HW141" s="60"/>
      <c r="HX141" s="60"/>
      <c r="HY141" s="60"/>
      <c r="HZ141" s="60"/>
      <c r="IA141" s="60"/>
      <c r="IB141" s="60"/>
      <c r="IC141" s="60"/>
      <c r="ID141" s="60"/>
      <c r="IE141" s="60"/>
      <c r="IF141" s="60"/>
      <c r="IG141" s="60"/>
      <c r="IH141" s="60"/>
      <c r="II141" s="60"/>
      <c r="IJ141" s="60"/>
      <c r="IK141" s="60"/>
      <c r="IL141" s="60"/>
      <c r="IM141" s="60"/>
      <c r="IN141" s="60"/>
      <c r="IO141" s="60"/>
      <c r="IP141" s="60"/>
      <c r="IQ141" s="60"/>
      <c r="IR141" s="60"/>
      <c r="IS141" s="60"/>
    </row>
    <row r="142" spans="1:253" ht="47.25">
      <c r="A142" s="70" t="s">
        <v>882</v>
      </c>
      <c r="B142" s="66">
        <f t="shared" si="37"/>
        <v>52246</v>
      </c>
      <c r="C142" s="66">
        <f t="shared" si="37"/>
        <v>0</v>
      </c>
      <c r="D142" s="66"/>
      <c r="E142" s="66"/>
      <c r="F142" s="66"/>
      <c r="G142" s="66"/>
      <c r="H142" s="66">
        <v>0</v>
      </c>
      <c r="I142" s="66"/>
      <c r="J142" s="66">
        <v>52246</v>
      </c>
      <c r="K142" s="66"/>
      <c r="L142" s="66">
        <v>0</v>
      </c>
      <c r="M142" s="66"/>
      <c r="N142" s="66"/>
      <c r="O142" s="66"/>
      <c r="P142" s="66"/>
      <c r="Q142" s="66"/>
      <c r="R142" s="66"/>
      <c r="S142" s="66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</row>
    <row r="143" spans="1:253" ht="78.75">
      <c r="A143" s="70" t="s">
        <v>883</v>
      </c>
      <c r="B143" s="66">
        <f t="shared" si="37"/>
        <v>9000</v>
      </c>
      <c r="C143" s="66">
        <f t="shared" si="37"/>
        <v>0</v>
      </c>
      <c r="D143" s="66"/>
      <c r="E143" s="66"/>
      <c r="F143" s="66"/>
      <c r="G143" s="66"/>
      <c r="H143" s="66">
        <v>0</v>
      </c>
      <c r="I143" s="66"/>
      <c r="J143" s="66">
        <v>9000</v>
      </c>
      <c r="K143" s="66"/>
      <c r="L143" s="66">
        <v>0</v>
      </c>
      <c r="M143" s="66"/>
      <c r="N143" s="66"/>
      <c r="O143" s="66"/>
      <c r="P143" s="66"/>
      <c r="Q143" s="66"/>
      <c r="R143" s="66"/>
      <c r="S143" s="66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</row>
    <row r="144" spans="1:253" ht="94.5">
      <c r="A144" s="70" t="s">
        <v>608</v>
      </c>
      <c r="B144" s="66">
        <f t="shared" si="37"/>
        <v>11225</v>
      </c>
      <c r="C144" s="66">
        <f t="shared" si="37"/>
        <v>0</v>
      </c>
      <c r="D144" s="66"/>
      <c r="E144" s="66"/>
      <c r="F144" s="66"/>
      <c r="G144" s="66"/>
      <c r="H144" s="66">
        <v>0</v>
      </c>
      <c r="I144" s="66"/>
      <c r="J144" s="66">
        <v>11225</v>
      </c>
      <c r="K144" s="66"/>
      <c r="L144" s="66">
        <v>0</v>
      </c>
      <c r="M144" s="66"/>
      <c r="N144" s="66"/>
      <c r="O144" s="66"/>
      <c r="P144" s="66"/>
      <c r="Q144" s="66"/>
      <c r="R144" s="66"/>
      <c r="S144" s="66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</row>
    <row r="145" spans="1:253" ht="31.5">
      <c r="A145" s="61" t="s">
        <v>601</v>
      </c>
      <c r="B145" s="62">
        <f t="shared" si="37"/>
        <v>83674</v>
      </c>
      <c r="C145" s="62">
        <f t="shared" si="37"/>
        <v>0</v>
      </c>
      <c r="D145" s="62">
        <f aca="true" t="shared" si="44" ref="D145:S145">SUM(D146:D158)</f>
        <v>0</v>
      </c>
      <c r="E145" s="62">
        <f t="shared" si="44"/>
        <v>0</v>
      </c>
      <c r="F145" s="62">
        <f t="shared" si="44"/>
        <v>0</v>
      </c>
      <c r="G145" s="62">
        <f t="shared" si="44"/>
        <v>0</v>
      </c>
      <c r="H145" s="62">
        <f t="shared" si="44"/>
        <v>0</v>
      </c>
      <c r="I145" s="62">
        <f t="shared" si="44"/>
        <v>0</v>
      </c>
      <c r="J145" s="62">
        <f t="shared" si="44"/>
        <v>27932</v>
      </c>
      <c r="K145" s="62">
        <f t="shared" si="44"/>
        <v>0</v>
      </c>
      <c r="L145" s="62">
        <f t="shared" si="44"/>
        <v>55742</v>
      </c>
      <c r="M145" s="62">
        <f t="shared" si="44"/>
        <v>0</v>
      </c>
      <c r="N145" s="62">
        <f t="shared" si="44"/>
        <v>0</v>
      </c>
      <c r="O145" s="62">
        <f t="shared" si="44"/>
        <v>0</v>
      </c>
      <c r="P145" s="62">
        <f t="shared" si="44"/>
        <v>0</v>
      </c>
      <c r="Q145" s="62">
        <f t="shared" si="44"/>
        <v>0</v>
      </c>
      <c r="R145" s="62">
        <f t="shared" si="44"/>
        <v>0</v>
      </c>
      <c r="S145" s="62">
        <f t="shared" si="44"/>
        <v>0</v>
      </c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</row>
    <row r="146" spans="1:253" ht="94.5">
      <c r="A146" s="70" t="s">
        <v>884</v>
      </c>
      <c r="B146" s="66">
        <f t="shared" si="37"/>
        <v>4684</v>
      </c>
      <c r="C146" s="66">
        <f t="shared" si="37"/>
        <v>0</v>
      </c>
      <c r="D146" s="66"/>
      <c r="E146" s="66"/>
      <c r="F146" s="66"/>
      <c r="G146" s="66"/>
      <c r="H146" s="66"/>
      <c r="I146" s="66"/>
      <c r="J146" s="66">
        <v>4684</v>
      </c>
      <c r="K146" s="66"/>
      <c r="L146" s="66">
        <v>0</v>
      </c>
      <c r="M146" s="66"/>
      <c r="N146" s="66"/>
      <c r="O146" s="66"/>
      <c r="P146" s="66"/>
      <c r="Q146" s="66"/>
      <c r="R146" s="66"/>
      <c r="S146" s="66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</row>
    <row r="147" spans="1:253" ht="94.5">
      <c r="A147" s="70" t="s">
        <v>885</v>
      </c>
      <c r="B147" s="66">
        <f t="shared" si="37"/>
        <v>18000</v>
      </c>
      <c r="C147" s="66">
        <f t="shared" si="37"/>
        <v>0</v>
      </c>
      <c r="D147" s="66"/>
      <c r="E147" s="66"/>
      <c r="F147" s="66"/>
      <c r="G147" s="66"/>
      <c r="H147" s="66"/>
      <c r="I147" s="66"/>
      <c r="J147" s="66">
        <v>18000</v>
      </c>
      <c r="K147" s="66"/>
      <c r="L147" s="66">
        <v>0</v>
      </c>
      <c r="M147" s="66"/>
      <c r="N147" s="66"/>
      <c r="O147" s="66"/>
      <c r="P147" s="66"/>
      <c r="Q147" s="66"/>
      <c r="R147" s="66"/>
      <c r="S147" s="66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</row>
    <row r="148" spans="1:253" ht="47.25">
      <c r="A148" s="70" t="s">
        <v>886</v>
      </c>
      <c r="B148" s="66">
        <f t="shared" si="37"/>
        <v>1500</v>
      </c>
      <c r="C148" s="66">
        <f t="shared" si="37"/>
        <v>0</v>
      </c>
      <c r="D148" s="66"/>
      <c r="E148" s="66"/>
      <c r="F148" s="66"/>
      <c r="G148" s="66"/>
      <c r="H148" s="66"/>
      <c r="I148" s="66"/>
      <c r="J148" s="66">
        <v>1500</v>
      </c>
      <c r="K148" s="66"/>
      <c r="L148" s="66"/>
      <c r="M148" s="66"/>
      <c r="N148" s="66"/>
      <c r="O148" s="66"/>
      <c r="P148" s="66"/>
      <c r="Q148" s="66"/>
      <c r="R148" s="66"/>
      <c r="S148" s="66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</row>
    <row r="149" spans="1:253" ht="63">
      <c r="A149" s="70" t="s">
        <v>609</v>
      </c>
      <c r="B149" s="72">
        <f t="shared" si="37"/>
        <v>3748</v>
      </c>
      <c r="C149" s="72">
        <f t="shared" si="37"/>
        <v>0</v>
      </c>
      <c r="D149" s="72"/>
      <c r="E149" s="72"/>
      <c r="F149" s="72"/>
      <c r="G149" s="72"/>
      <c r="H149" s="72"/>
      <c r="I149" s="72"/>
      <c r="J149" s="72">
        <v>3748</v>
      </c>
      <c r="K149" s="72"/>
      <c r="L149" s="72">
        <v>0</v>
      </c>
      <c r="M149" s="72"/>
      <c r="N149" s="72"/>
      <c r="O149" s="72"/>
      <c r="P149" s="72"/>
      <c r="Q149" s="72"/>
      <c r="R149" s="72"/>
      <c r="S149" s="72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0"/>
      <c r="FY149" s="60"/>
      <c r="FZ149" s="60"/>
      <c r="GA149" s="60"/>
      <c r="GB149" s="60"/>
      <c r="GC149" s="60"/>
      <c r="GD149" s="60"/>
      <c r="GE149" s="60"/>
      <c r="GF149" s="60"/>
      <c r="GG149" s="60"/>
      <c r="GH149" s="60"/>
      <c r="GI149" s="60"/>
      <c r="GJ149" s="60"/>
      <c r="GK149" s="60"/>
      <c r="GL149" s="60"/>
      <c r="GM149" s="60"/>
      <c r="GN149" s="60"/>
      <c r="GO149" s="60"/>
      <c r="GP149" s="60"/>
      <c r="GQ149" s="60"/>
      <c r="GR149" s="60"/>
      <c r="GS149" s="60"/>
      <c r="GT149" s="60"/>
      <c r="GU149" s="60"/>
      <c r="GV149" s="60"/>
      <c r="GW149" s="60"/>
      <c r="GX149" s="60"/>
      <c r="GY149" s="60"/>
      <c r="GZ149" s="60"/>
      <c r="HA149" s="60"/>
      <c r="HB149" s="60"/>
      <c r="HC149" s="60"/>
      <c r="HD149" s="60"/>
      <c r="HE149" s="60"/>
      <c r="HF149" s="60"/>
      <c r="HG149" s="60"/>
      <c r="HH149" s="60"/>
      <c r="HI149" s="60"/>
      <c r="HJ149" s="60"/>
      <c r="HK149" s="60"/>
      <c r="HL149" s="60"/>
      <c r="HM149" s="60"/>
      <c r="HN149" s="60"/>
      <c r="HO149" s="60"/>
      <c r="HP149" s="60"/>
      <c r="HQ149" s="60"/>
      <c r="HR149" s="60"/>
      <c r="HS149" s="60"/>
      <c r="HT149" s="60"/>
      <c r="HU149" s="60"/>
      <c r="HV149" s="60"/>
      <c r="HW149" s="60"/>
      <c r="HX149" s="60"/>
      <c r="HY149" s="60"/>
      <c r="HZ149" s="60"/>
      <c r="IA149" s="60"/>
      <c r="IB149" s="60"/>
      <c r="IC149" s="60"/>
      <c r="ID149" s="60"/>
      <c r="IE149" s="60"/>
      <c r="IF149" s="60"/>
      <c r="IG149" s="60"/>
      <c r="IH149" s="60"/>
      <c r="II149" s="60"/>
      <c r="IJ149" s="60"/>
      <c r="IK149" s="60"/>
      <c r="IL149" s="60"/>
      <c r="IM149" s="60"/>
      <c r="IN149" s="60"/>
      <c r="IO149" s="60"/>
      <c r="IP149" s="60"/>
      <c r="IQ149" s="60"/>
      <c r="IR149" s="60"/>
      <c r="IS149" s="60"/>
    </row>
    <row r="150" spans="1:253" ht="31.5">
      <c r="A150" s="70" t="s">
        <v>887</v>
      </c>
      <c r="B150" s="72">
        <f t="shared" si="37"/>
        <v>3500</v>
      </c>
      <c r="C150" s="72">
        <f t="shared" si="37"/>
        <v>0</v>
      </c>
      <c r="D150" s="72"/>
      <c r="E150" s="72"/>
      <c r="F150" s="72"/>
      <c r="G150" s="72"/>
      <c r="H150" s="72">
        <v>0</v>
      </c>
      <c r="I150" s="72"/>
      <c r="J150" s="72"/>
      <c r="K150" s="72"/>
      <c r="L150" s="72">
        <v>3500</v>
      </c>
      <c r="M150" s="72"/>
      <c r="N150" s="72"/>
      <c r="O150" s="72"/>
      <c r="P150" s="72"/>
      <c r="Q150" s="72"/>
      <c r="R150" s="72"/>
      <c r="S150" s="72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B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</row>
    <row r="151" spans="1:253" ht="31.5">
      <c r="A151" s="70" t="s">
        <v>888</v>
      </c>
      <c r="B151" s="72">
        <f t="shared" si="37"/>
        <v>3360</v>
      </c>
      <c r="C151" s="72">
        <f t="shared" si="37"/>
        <v>0</v>
      </c>
      <c r="D151" s="72"/>
      <c r="E151" s="72"/>
      <c r="F151" s="72"/>
      <c r="G151" s="72"/>
      <c r="H151" s="72">
        <v>0</v>
      </c>
      <c r="I151" s="72"/>
      <c r="J151" s="72"/>
      <c r="K151" s="72"/>
      <c r="L151" s="72">
        <v>3360</v>
      </c>
      <c r="M151" s="72"/>
      <c r="N151" s="72"/>
      <c r="O151" s="72"/>
      <c r="P151" s="72"/>
      <c r="Q151" s="72"/>
      <c r="R151" s="72"/>
      <c r="S151" s="72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0"/>
      <c r="FY151" s="60"/>
      <c r="FZ151" s="60"/>
      <c r="GA151" s="60"/>
      <c r="GB151" s="60"/>
      <c r="GC151" s="60"/>
      <c r="GD151" s="60"/>
      <c r="GE151" s="60"/>
      <c r="GF151" s="60"/>
      <c r="GG151" s="60"/>
      <c r="GH151" s="60"/>
      <c r="GI151" s="60"/>
      <c r="GJ151" s="60"/>
      <c r="GK151" s="60"/>
      <c r="GL151" s="60"/>
      <c r="GM151" s="60"/>
      <c r="GN151" s="60"/>
      <c r="GO151" s="60"/>
      <c r="GP151" s="60"/>
      <c r="GQ151" s="60"/>
      <c r="GR151" s="60"/>
      <c r="GS151" s="60"/>
      <c r="GT151" s="60"/>
      <c r="GU151" s="60"/>
      <c r="GV151" s="60"/>
      <c r="GW151" s="60"/>
      <c r="GX151" s="60"/>
      <c r="GY151" s="60"/>
      <c r="GZ151" s="60"/>
      <c r="HA151" s="60"/>
      <c r="HB151" s="60"/>
      <c r="HC151" s="60"/>
      <c r="HD151" s="60"/>
      <c r="HE151" s="60"/>
      <c r="HF151" s="60"/>
      <c r="HG151" s="60"/>
      <c r="HH151" s="60"/>
      <c r="HI151" s="60"/>
      <c r="HJ151" s="60"/>
      <c r="HK151" s="60"/>
      <c r="HL151" s="60"/>
      <c r="HM151" s="60"/>
      <c r="HN151" s="60"/>
      <c r="HO151" s="60"/>
      <c r="HP151" s="60"/>
      <c r="HQ151" s="60"/>
      <c r="HR151" s="60"/>
      <c r="HS151" s="60"/>
      <c r="HT151" s="60"/>
      <c r="HU151" s="60"/>
      <c r="HV151" s="60"/>
      <c r="HW151" s="60"/>
      <c r="HX151" s="60"/>
      <c r="HY151" s="60"/>
      <c r="HZ151" s="60"/>
      <c r="IA151" s="60"/>
      <c r="IB151" s="60"/>
      <c r="IC151" s="60"/>
      <c r="ID151" s="60"/>
      <c r="IE151" s="60"/>
      <c r="IF151" s="60"/>
      <c r="IG151" s="60"/>
      <c r="IH151" s="60"/>
      <c r="II151" s="60"/>
      <c r="IJ151" s="60"/>
      <c r="IK151" s="60"/>
      <c r="IL151" s="60"/>
      <c r="IM151" s="60"/>
      <c r="IN151" s="60"/>
      <c r="IO151" s="60"/>
      <c r="IP151" s="60"/>
      <c r="IQ151" s="60"/>
      <c r="IR151" s="60"/>
      <c r="IS151" s="60"/>
    </row>
    <row r="152" spans="1:253" ht="31.5">
      <c r="A152" s="70" t="s">
        <v>889</v>
      </c>
      <c r="B152" s="72">
        <f aca="true" t="shared" si="45" ref="B152:C183">D152+F152+H152+J152+L152+N152+P152+R152</f>
        <v>3816</v>
      </c>
      <c r="C152" s="72">
        <f t="shared" si="45"/>
        <v>0</v>
      </c>
      <c r="D152" s="72"/>
      <c r="E152" s="72"/>
      <c r="F152" s="72"/>
      <c r="G152" s="72"/>
      <c r="H152" s="72">
        <v>0</v>
      </c>
      <c r="I152" s="72"/>
      <c r="J152" s="72"/>
      <c r="K152" s="72"/>
      <c r="L152" s="72">
        <v>3816</v>
      </c>
      <c r="M152" s="72"/>
      <c r="N152" s="72"/>
      <c r="O152" s="72"/>
      <c r="P152" s="72"/>
      <c r="Q152" s="72"/>
      <c r="R152" s="72"/>
      <c r="S152" s="72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B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</row>
    <row r="153" spans="1:253" ht="31.5">
      <c r="A153" s="70" t="s">
        <v>890</v>
      </c>
      <c r="B153" s="72">
        <f t="shared" si="45"/>
        <v>5843</v>
      </c>
      <c r="C153" s="72">
        <f t="shared" si="45"/>
        <v>0</v>
      </c>
      <c r="D153" s="72"/>
      <c r="E153" s="72"/>
      <c r="F153" s="72"/>
      <c r="G153" s="72"/>
      <c r="H153" s="72">
        <v>0</v>
      </c>
      <c r="I153" s="72"/>
      <c r="J153" s="72"/>
      <c r="K153" s="72"/>
      <c r="L153" s="72">
        <v>5843</v>
      </c>
      <c r="M153" s="72"/>
      <c r="N153" s="72"/>
      <c r="O153" s="72"/>
      <c r="P153" s="72"/>
      <c r="Q153" s="72"/>
      <c r="R153" s="72"/>
      <c r="S153" s="72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0"/>
      <c r="FY153" s="60"/>
      <c r="FZ153" s="60"/>
      <c r="GA153" s="60"/>
      <c r="GB153" s="60"/>
      <c r="GC153" s="60"/>
      <c r="GD153" s="60"/>
      <c r="GE153" s="60"/>
      <c r="GF153" s="60"/>
      <c r="GG153" s="60"/>
      <c r="GH153" s="60"/>
      <c r="GI153" s="60"/>
      <c r="GJ153" s="60"/>
      <c r="GK153" s="60"/>
      <c r="GL153" s="60"/>
      <c r="GM153" s="60"/>
      <c r="GN153" s="60"/>
      <c r="GO153" s="60"/>
      <c r="GP153" s="60"/>
      <c r="GQ153" s="60"/>
      <c r="GR153" s="60"/>
      <c r="GS153" s="60"/>
      <c r="GT153" s="60"/>
      <c r="GU153" s="60"/>
      <c r="GV153" s="60"/>
      <c r="GW153" s="60"/>
      <c r="GX153" s="60"/>
      <c r="GY153" s="60"/>
      <c r="GZ153" s="60"/>
      <c r="HA153" s="60"/>
      <c r="HB153" s="60"/>
      <c r="HC153" s="60"/>
      <c r="HD153" s="60"/>
      <c r="HE153" s="60"/>
      <c r="HF153" s="60"/>
      <c r="HG153" s="60"/>
      <c r="HH153" s="60"/>
      <c r="HI153" s="60"/>
      <c r="HJ153" s="60"/>
      <c r="HK153" s="60"/>
      <c r="HL153" s="60"/>
      <c r="HM153" s="60"/>
      <c r="HN153" s="60"/>
      <c r="HO153" s="60"/>
      <c r="HP153" s="60"/>
      <c r="HQ153" s="60"/>
      <c r="HR153" s="60"/>
      <c r="HS153" s="60"/>
      <c r="HT153" s="60"/>
      <c r="HU153" s="60"/>
      <c r="HV153" s="60"/>
      <c r="HW153" s="60"/>
      <c r="HX153" s="60"/>
      <c r="HY153" s="60"/>
      <c r="HZ153" s="60"/>
      <c r="IA153" s="60"/>
      <c r="IB153" s="60"/>
      <c r="IC153" s="60"/>
      <c r="ID153" s="60"/>
      <c r="IE153" s="60"/>
      <c r="IF153" s="60"/>
      <c r="IG153" s="60"/>
      <c r="IH153" s="60"/>
      <c r="II153" s="60"/>
      <c r="IJ153" s="60"/>
      <c r="IK153" s="60"/>
      <c r="IL153" s="60"/>
      <c r="IM153" s="60"/>
      <c r="IN153" s="60"/>
      <c r="IO153" s="60"/>
      <c r="IP153" s="60"/>
      <c r="IQ153" s="60"/>
      <c r="IR153" s="60"/>
      <c r="IS153" s="60"/>
    </row>
    <row r="154" spans="1:253" ht="31.5">
      <c r="A154" s="70" t="s">
        <v>891</v>
      </c>
      <c r="B154" s="72">
        <f t="shared" si="45"/>
        <v>2400</v>
      </c>
      <c r="C154" s="72">
        <f t="shared" si="45"/>
        <v>0</v>
      </c>
      <c r="D154" s="72"/>
      <c r="E154" s="72"/>
      <c r="F154" s="72"/>
      <c r="G154" s="72"/>
      <c r="H154" s="72">
        <v>0</v>
      </c>
      <c r="I154" s="72"/>
      <c r="J154" s="72"/>
      <c r="K154" s="72"/>
      <c r="L154" s="72">
        <v>2400</v>
      </c>
      <c r="M154" s="72"/>
      <c r="N154" s="72"/>
      <c r="O154" s="72"/>
      <c r="P154" s="72"/>
      <c r="Q154" s="72"/>
      <c r="R154" s="72"/>
      <c r="S154" s="72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B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</row>
    <row r="155" spans="1:253" ht="47.25">
      <c r="A155" s="68" t="s">
        <v>892</v>
      </c>
      <c r="B155" s="69">
        <f t="shared" si="45"/>
        <v>6414</v>
      </c>
      <c r="C155" s="69">
        <f t="shared" si="45"/>
        <v>0</v>
      </c>
      <c r="D155" s="69"/>
      <c r="E155" s="69"/>
      <c r="F155" s="69"/>
      <c r="G155" s="69"/>
      <c r="H155" s="69"/>
      <c r="I155" s="69"/>
      <c r="J155" s="69">
        <v>0</v>
      </c>
      <c r="K155" s="69"/>
      <c r="L155" s="69">
        <v>6414</v>
      </c>
      <c r="M155" s="69"/>
      <c r="N155" s="69"/>
      <c r="O155" s="69"/>
      <c r="P155" s="69"/>
      <c r="Q155" s="69"/>
      <c r="R155" s="69"/>
      <c r="S155" s="69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</row>
    <row r="156" spans="1:253" ht="31.5">
      <c r="A156" s="70" t="s">
        <v>893</v>
      </c>
      <c r="B156" s="66">
        <f t="shared" si="45"/>
        <v>14998</v>
      </c>
      <c r="C156" s="66">
        <f t="shared" si="45"/>
        <v>0</v>
      </c>
      <c r="D156" s="66"/>
      <c r="E156" s="66"/>
      <c r="F156" s="66"/>
      <c r="G156" s="66"/>
      <c r="H156" s="66"/>
      <c r="I156" s="66"/>
      <c r="J156" s="66">
        <v>0</v>
      </c>
      <c r="K156" s="66"/>
      <c r="L156" s="66">
        <v>14998</v>
      </c>
      <c r="M156" s="66"/>
      <c r="N156" s="66"/>
      <c r="O156" s="66"/>
      <c r="P156" s="66"/>
      <c r="Q156" s="66"/>
      <c r="R156" s="66"/>
      <c r="S156" s="66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</row>
    <row r="157" spans="1:253" ht="47.25">
      <c r="A157" s="68" t="s">
        <v>894</v>
      </c>
      <c r="B157" s="69">
        <f t="shared" si="45"/>
        <v>3605</v>
      </c>
      <c r="C157" s="69">
        <f t="shared" si="45"/>
        <v>0</v>
      </c>
      <c r="D157" s="69">
        <v>0</v>
      </c>
      <c r="E157" s="69"/>
      <c r="F157" s="69"/>
      <c r="G157" s="69"/>
      <c r="H157" s="69"/>
      <c r="I157" s="69"/>
      <c r="J157" s="69"/>
      <c r="K157" s="69"/>
      <c r="L157" s="69">
        <v>3605</v>
      </c>
      <c r="M157" s="69"/>
      <c r="N157" s="69"/>
      <c r="O157" s="69"/>
      <c r="P157" s="69"/>
      <c r="Q157" s="69"/>
      <c r="R157" s="69"/>
      <c r="S157" s="69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</row>
    <row r="158" spans="1:253" ht="15.75">
      <c r="A158" s="68" t="s">
        <v>610</v>
      </c>
      <c r="B158" s="69">
        <f t="shared" si="45"/>
        <v>11806</v>
      </c>
      <c r="C158" s="69">
        <f t="shared" si="45"/>
        <v>0</v>
      </c>
      <c r="D158" s="69"/>
      <c r="E158" s="69"/>
      <c r="F158" s="69"/>
      <c r="G158" s="69"/>
      <c r="H158" s="69"/>
      <c r="I158" s="69"/>
      <c r="J158" s="69">
        <v>0</v>
      </c>
      <c r="K158" s="69"/>
      <c r="L158" s="69">
        <v>11806</v>
      </c>
      <c r="M158" s="69"/>
      <c r="N158" s="69"/>
      <c r="O158" s="69"/>
      <c r="P158" s="69"/>
      <c r="Q158" s="69"/>
      <c r="R158" s="69"/>
      <c r="S158" s="69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</row>
    <row r="159" spans="1:253" ht="15.75">
      <c r="A159" s="61" t="s">
        <v>603</v>
      </c>
      <c r="B159" s="62">
        <f t="shared" si="45"/>
        <v>177988</v>
      </c>
      <c r="C159" s="62">
        <f t="shared" si="45"/>
        <v>0</v>
      </c>
      <c r="D159" s="62">
        <f aca="true" t="shared" si="46" ref="D159:S159">SUM(D160:D163)</f>
        <v>0</v>
      </c>
      <c r="E159" s="62">
        <f t="shared" si="46"/>
        <v>0</v>
      </c>
      <c r="F159" s="62">
        <f t="shared" si="46"/>
        <v>0</v>
      </c>
      <c r="G159" s="62">
        <f t="shared" si="46"/>
        <v>0</v>
      </c>
      <c r="H159" s="62">
        <f t="shared" si="46"/>
        <v>0</v>
      </c>
      <c r="I159" s="62">
        <f t="shared" si="46"/>
        <v>0</v>
      </c>
      <c r="J159" s="62">
        <f t="shared" si="46"/>
        <v>107488</v>
      </c>
      <c r="K159" s="62">
        <f t="shared" si="46"/>
        <v>0</v>
      </c>
      <c r="L159" s="62">
        <f t="shared" si="46"/>
        <v>70500</v>
      </c>
      <c r="M159" s="62">
        <f t="shared" si="46"/>
        <v>0</v>
      </c>
      <c r="N159" s="62">
        <f t="shared" si="46"/>
        <v>0</v>
      </c>
      <c r="O159" s="62">
        <f t="shared" si="46"/>
        <v>0</v>
      </c>
      <c r="P159" s="62">
        <f t="shared" si="46"/>
        <v>0</v>
      </c>
      <c r="Q159" s="62">
        <f t="shared" si="46"/>
        <v>0</v>
      </c>
      <c r="R159" s="62">
        <f t="shared" si="46"/>
        <v>0</v>
      </c>
      <c r="S159" s="62">
        <f t="shared" si="46"/>
        <v>0</v>
      </c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</row>
    <row r="160" spans="1:253" ht="31.5">
      <c r="A160" s="70" t="s">
        <v>895</v>
      </c>
      <c r="B160" s="72">
        <f t="shared" si="45"/>
        <v>70500</v>
      </c>
      <c r="C160" s="72">
        <f t="shared" si="45"/>
        <v>0</v>
      </c>
      <c r="D160" s="72"/>
      <c r="E160" s="72"/>
      <c r="F160" s="72"/>
      <c r="G160" s="72"/>
      <c r="H160" s="72">
        <v>0</v>
      </c>
      <c r="I160" s="72"/>
      <c r="J160" s="72"/>
      <c r="K160" s="72"/>
      <c r="L160" s="72">
        <v>70500</v>
      </c>
      <c r="M160" s="72"/>
      <c r="N160" s="72"/>
      <c r="O160" s="72"/>
      <c r="P160" s="72"/>
      <c r="Q160" s="72"/>
      <c r="R160" s="72"/>
      <c r="S160" s="72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B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</row>
    <row r="161" spans="1:253" ht="94.5">
      <c r="A161" s="70" t="s">
        <v>896</v>
      </c>
      <c r="B161" s="66">
        <f t="shared" si="45"/>
        <v>77500</v>
      </c>
      <c r="C161" s="66">
        <f t="shared" si="45"/>
        <v>0</v>
      </c>
      <c r="D161" s="66"/>
      <c r="E161" s="66"/>
      <c r="F161" s="66"/>
      <c r="G161" s="66"/>
      <c r="H161" s="66">
        <v>0</v>
      </c>
      <c r="I161" s="66"/>
      <c r="J161" s="66">
        <v>77500</v>
      </c>
      <c r="K161" s="66"/>
      <c r="L161" s="66"/>
      <c r="M161" s="66"/>
      <c r="N161" s="66"/>
      <c r="O161" s="66"/>
      <c r="P161" s="66"/>
      <c r="Q161" s="66"/>
      <c r="R161" s="66"/>
      <c r="S161" s="66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</row>
    <row r="162" spans="1:253" ht="78.75">
      <c r="A162" s="70" t="s">
        <v>611</v>
      </c>
      <c r="B162" s="66">
        <f t="shared" si="45"/>
        <v>29988</v>
      </c>
      <c r="C162" s="66">
        <f t="shared" si="45"/>
        <v>0</v>
      </c>
      <c r="D162" s="66"/>
      <c r="E162" s="66"/>
      <c r="F162" s="66"/>
      <c r="G162" s="66"/>
      <c r="H162" s="66">
        <v>0</v>
      </c>
      <c r="I162" s="66"/>
      <c r="J162" s="66">
        <v>29988</v>
      </c>
      <c r="K162" s="66"/>
      <c r="L162" s="66"/>
      <c r="M162" s="66"/>
      <c r="N162" s="66"/>
      <c r="O162" s="66"/>
      <c r="P162" s="66"/>
      <c r="Q162" s="66"/>
      <c r="R162" s="66"/>
      <c r="S162" s="66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</row>
    <row r="163" spans="1:253" ht="15.75">
      <c r="A163" s="70"/>
      <c r="B163" s="72">
        <f t="shared" si="45"/>
        <v>0</v>
      </c>
      <c r="C163" s="72">
        <f t="shared" si="45"/>
        <v>0</v>
      </c>
      <c r="D163" s="72"/>
      <c r="E163" s="72"/>
      <c r="F163" s="72"/>
      <c r="G163" s="72"/>
      <c r="H163" s="72">
        <v>0</v>
      </c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0"/>
      <c r="FY163" s="60"/>
      <c r="FZ163" s="60"/>
      <c r="GA163" s="60"/>
      <c r="GB163" s="60"/>
      <c r="GC163" s="60"/>
      <c r="GD163" s="60"/>
      <c r="GE163" s="60"/>
      <c r="GF163" s="60"/>
      <c r="GG163" s="60"/>
      <c r="GH163" s="60"/>
      <c r="GI163" s="60"/>
      <c r="GJ163" s="60"/>
      <c r="GK163" s="60"/>
      <c r="GL163" s="60"/>
      <c r="GM163" s="60"/>
      <c r="GN163" s="60"/>
      <c r="GO163" s="60"/>
      <c r="GP163" s="60"/>
      <c r="GQ163" s="60"/>
      <c r="GR163" s="60"/>
      <c r="GS163" s="60"/>
      <c r="GT163" s="60"/>
      <c r="GU163" s="60"/>
      <c r="GV163" s="60"/>
      <c r="GW163" s="60"/>
      <c r="GX163" s="60"/>
      <c r="GY163" s="60"/>
      <c r="GZ163" s="60"/>
      <c r="HA163" s="60"/>
      <c r="HB163" s="60"/>
      <c r="HC163" s="60"/>
      <c r="HD163" s="60"/>
      <c r="HE163" s="60"/>
      <c r="HF163" s="60"/>
      <c r="HG163" s="60"/>
      <c r="HH163" s="60"/>
      <c r="HI163" s="60"/>
      <c r="HJ163" s="60"/>
      <c r="HK163" s="60"/>
      <c r="HL163" s="60"/>
      <c r="HM163" s="60"/>
      <c r="HN163" s="60"/>
      <c r="HO163" s="60"/>
      <c r="HP163" s="60"/>
      <c r="HQ163" s="60"/>
      <c r="HR163" s="60"/>
      <c r="HS163" s="60"/>
      <c r="HT163" s="60"/>
      <c r="HU163" s="60"/>
      <c r="HV163" s="60"/>
      <c r="HW163" s="60"/>
      <c r="HX163" s="60"/>
      <c r="HY163" s="60"/>
      <c r="HZ163" s="60"/>
      <c r="IA163" s="60"/>
      <c r="IB163" s="60"/>
      <c r="IC163" s="60"/>
      <c r="ID163" s="60"/>
      <c r="IE163" s="60"/>
      <c r="IF163" s="60"/>
      <c r="IG163" s="60"/>
      <c r="IH163" s="60"/>
      <c r="II163" s="60"/>
      <c r="IJ163" s="60"/>
      <c r="IK163" s="60"/>
      <c r="IL163" s="60"/>
      <c r="IM163" s="60"/>
      <c r="IN163" s="60"/>
      <c r="IO163" s="60"/>
      <c r="IP163" s="60"/>
      <c r="IQ163" s="60"/>
      <c r="IR163" s="60"/>
      <c r="IS163" s="60"/>
    </row>
    <row r="164" spans="1:253" ht="15.75">
      <c r="A164" s="61" t="s">
        <v>607</v>
      </c>
      <c r="B164" s="62">
        <f t="shared" si="45"/>
        <v>47183</v>
      </c>
      <c r="C164" s="62">
        <f t="shared" si="45"/>
        <v>1917</v>
      </c>
      <c r="D164" s="62">
        <f aca="true" t="shared" si="47" ref="D164:S164">SUM(D165:D170)</f>
        <v>0</v>
      </c>
      <c r="E164" s="62">
        <f t="shared" si="47"/>
        <v>0</v>
      </c>
      <c r="F164" s="62">
        <f t="shared" si="47"/>
        <v>0</v>
      </c>
      <c r="G164" s="62">
        <f t="shared" si="47"/>
        <v>0</v>
      </c>
      <c r="H164" s="62">
        <f t="shared" si="47"/>
        <v>0</v>
      </c>
      <c r="I164" s="62">
        <f t="shared" si="47"/>
        <v>0</v>
      </c>
      <c r="J164" s="62">
        <f t="shared" si="47"/>
        <v>6310</v>
      </c>
      <c r="K164" s="62">
        <f t="shared" si="47"/>
        <v>0</v>
      </c>
      <c r="L164" s="62">
        <f t="shared" si="47"/>
        <v>40873</v>
      </c>
      <c r="M164" s="62">
        <f t="shared" si="47"/>
        <v>1917</v>
      </c>
      <c r="N164" s="62">
        <f t="shared" si="47"/>
        <v>0</v>
      </c>
      <c r="O164" s="62">
        <f t="shared" si="47"/>
        <v>0</v>
      </c>
      <c r="P164" s="62">
        <f t="shared" si="47"/>
        <v>0</v>
      </c>
      <c r="Q164" s="62">
        <f t="shared" si="47"/>
        <v>0</v>
      </c>
      <c r="R164" s="62">
        <f t="shared" si="47"/>
        <v>0</v>
      </c>
      <c r="S164" s="62">
        <f t="shared" si="47"/>
        <v>0</v>
      </c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J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</row>
    <row r="165" spans="1:253" ht="31.5">
      <c r="A165" s="73" t="s">
        <v>897</v>
      </c>
      <c r="B165" s="69">
        <f t="shared" si="45"/>
        <v>7405</v>
      </c>
      <c r="C165" s="69">
        <f t="shared" si="45"/>
        <v>0</v>
      </c>
      <c r="D165" s="69"/>
      <c r="E165" s="69"/>
      <c r="F165" s="69"/>
      <c r="G165" s="69"/>
      <c r="H165" s="69"/>
      <c r="I165" s="69"/>
      <c r="J165" s="69">
        <v>0</v>
      </c>
      <c r="K165" s="69"/>
      <c r="L165" s="69">
        <v>7405</v>
      </c>
      <c r="M165" s="69"/>
      <c r="N165" s="69"/>
      <c r="O165" s="69"/>
      <c r="P165" s="69"/>
      <c r="Q165" s="69"/>
      <c r="R165" s="69"/>
      <c r="S165" s="69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</row>
    <row r="166" spans="1:253" ht="15.75">
      <c r="A166" s="70" t="s">
        <v>898</v>
      </c>
      <c r="B166" s="66">
        <f t="shared" si="45"/>
        <v>6024</v>
      </c>
      <c r="C166" s="66">
        <f t="shared" si="45"/>
        <v>1917</v>
      </c>
      <c r="D166" s="66"/>
      <c r="E166" s="66"/>
      <c r="F166" s="66"/>
      <c r="G166" s="66"/>
      <c r="H166" s="66"/>
      <c r="I166" s="66"/>
      <c r="J166" s="66">
        <v>0</v>
      </c>
      <c r="K166" s="66"/>
      <c r="L166" s="66">
        <v>6024</v>
      </c>
      <c r="M166" s="66">
        <v>1917</v>
      </c>
      <c r="N166" s="66"/>
      <c r="O166" s="66"/>
      <c r="P166" s="66"/>
      <c r="Q166" s="66"/>
      <c r="R166" s="66"/>
      <c r="S166" s="66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</row>
    <row r="167" spans="1:253" ht="31.5">
      <c r="A167" s="70" t="s">
        <v>899</v>
      </c>
      <c r="B167" s="66">
        <f t="shared" si="45"/>
        <v>19988</v>
      </c>
      <c r="C167" s="66">
        <f t="shared" si="45"/>
        <v>0</v>
      </c>
      <c r="D167" s="66"/>
      <c r="E167" s="66"/>
      <c r="F167" s="66"/>
      <c r="G167" s="66"/>
      <c r="H167" s="66"/>
      <c r="I167" s="66"/>
      <c r="J167" s="66">
        <v>0</v>
      </c>
      <c r="K167" s="66"/>
      <c r="L167" s="66">
        <v>19988</v>
      </c>
      <c r="M167" s="66"/>
      <c r="N167" s="66"/>
      <c r="O167" s="66"/>
      <c r="P167" s="66"/>
      <c r="Q167" s="66"/>
      <c r="R167" s="66"/>
      <c r="S167" s="66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</row>
    <row r="168" spans="1:253" ht="31.5">
      <c r="A168" s="70" t="s">
        <v>900</v>
      </c>
      <c r="B168" s="66">
        <f t="shared" si="45"/>
        <v>7456</v>
      </c>
      <c r="C168" s="66">
        <f t="shared" si="45"/>
        <v>0</v>
      </c>
      <c r="D168" s="66"/>
      <c r="E168" s="66"/>
      <c r="F168" s="66"/>
      <c r="G168" s="66"/>
      <c r="H168" s="66"/>
      <c r="I168" s="66"/>
      <c r="J168" s="66">
        <v>0</v>
      </c>
      <c r="K168" s="66"/>
      <c r="L168" s="66">
        <v>7456</v>
      </c>
      <c r="M168" s="66"/>
      <c r="N168" s="66"/>
      <c r="O168" s="66"/>
      <c r="P168" s="66"/>
      <c r="Q168" s="66"/>
      <c r="R168" s="66"/>
      <c r="S168" s="66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</row>
    <row r="169" spans="1:253" ht="94.5">
      <c r="A169" s="70" t="s">
        <v>901</v>
      </c>
      <c r="B169" s="66">
        <f t="shared" si="45"/>
        <v>5000</v>
      </c>
      <c r="C169" s="66">
        <f t="shared" si="45"/>
        <v>0</v>
      </c>
      <c r="D169" s="66"/>
      <c r="E169" s="66"/>
      <c r="F169" s="66"/>
      <c r="G169" s="66"/>
      <c r="H169" s="66">
        <v>0</v>
      </c>
      <c r="I169" s="66"/>
      <c r="J169" s="66">
        <v>5000</v>
      </c>
      <c r="K169" s="66"/>
      <c r="L169" s="66"/>
      <c r="M169" s="66"/>
      <c r="N169" s="66"/>
      <c r="O169" s="66"/>
      <c r="P169" s="66"/>
      <c r="Q169" s="66"/>
      <c r="R169" s="66"/>
      <c r="S169" s="66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</row>
    <row r="170" spans="1:253" ht="94.5">
      <c r="A170" s="70" t="s">
        <v>902</v>
      </c>
      <c r="B170" s="66">
        <f t="shared" si="45"/>
        <v>1310</v>
      </c>
      <c r="C170" s="66">
        <f t="shared" si="45"/>
        <v>0</v>
      </c>
      <c r="D170" s="66"/>
      <c r="E170" s="66"/>
      <c r="F170" s="66"/>
      <c r="G170" s="66"/>
      <c r="H170" s="66"/>
      <c r="I170" s="66"/>
      <c r="J170" s="66">
        <v>1310</v>
      </c>
      <c r="K170" s="66"/>
      <c r="L170" s="66">
        <v>0</v>
      </c>
      <c r="M170" s="66"/>
      <c r="N170" s="66"/>
      <c r="O170" s="66"/>
      <c r="P170" s="66"/>
      <c r="Q170" s="66"/>
      <c r="R170" s="66"/>
      <c r="S170" s="66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</row>
    <row r="171" spans="1:253" ht="31.5">
      <c r="A171" s="61" t="s">
        <v>583</v>
      </c>
      <c r="B171" s="62">
        <f t="shared" si="45"/>
        <v>13599793</v>
      </c>
      <c r="C171" s="62">
        <f t="shared" si="45"/>
        <v>2038</v>
      </c>
      <c r="D171" s="62">
        <f aca="true" t="shared" si="48" ref="D171:S171">SUM(D172,D175,D181,D179)</f>
        <v>152495</v>
      </c>
      <c r="E171" s="62">
        <f t="shared" si="48"/>
        <v>0</v>
      </c>
      <c r="F171" s="62">
        <f t="shared" si="48"/>
        <v>4053</v>
      </c>
      <c r="G171" s="62">
        <f t="shared" si="48"/>
        <v>0</v>
      </c>
      <c r="H171" s="62">
        <f t="shared" si="48"/>
        <v>577979</v>
      </c>
      <c r="I171" s="62">
        <f t="shared" si="48"/>
        <v>2038</v>
      </c>
      <c r="J171" s="62">
        <f t="shared" si="48"/>
        <v>7417574</v>
      </c>
      <c r="K171" s="62">
        <f t="shared" si="48"/>
        <v>0</v>
      </c>
      <c r="L171" s="62">
        <f t="shared" si="48"/>
        <v>0</v>
      </c>
      <c r="M171" s="62">
        <f t="shared" si="48"/>
        <v>0</v>
      </c>
      <c r="N171" s="62">
        <f t="shared" si="48"/>
        <v>4847692</v>
      </c>
      <c r="O171" s="62">
        <f t="shared" si="48"/>
        <v>0</v>
      </c>
      <c r="P171" s="62">
        <f t="shared" si="48"/>
        <v>0</v>
      </c>
      <c r="Q171" s="62">
        <f t="shared" si="48"/>
        <v>0</v>
      </c>
      <c r="R171" s="62">
        <f t="shared" si="48"/>
        <v>600000</v>
      </c>
      <c r="S171" s="62">
        <f t="shared" si="48"/>
        <v>0</v>
      </c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</row>
    <row r="172" spans="1:253" ht="31.5">
      <c r="A172" s="61" t="s">
        <v>601</v>
      </c>
      <c r="B172" s="62">
        <f t="shared" si="45"/>
        <v>1201200</v>
      </c>
      <c r="C172" s="62">
        <f t="shared" si="45"/>
        <v>0</v>
      </c>
      <c r="D172" s="62">
        <f aca="true" t="shared" si="49" ref="D172:S172">SUM(D173:D174)</f>
        <v>0</v>
      </c>
      <c r="E172" s="62">
        <f t="shared" si="49"/>
        <v>0</v>
      </c>
      <c r="F172" s="62">
        <f t="shared" si="49"/>
        <v>0</v>
      </c>
      <c r="G172" s="62">
        <f t="shared" si="49"/>
        <v>0</v>
      </c>
      <c r="H172" s="62">
        <f t="shared" si="49"/>
        <v>0</v>
      </c>
      <c r="I172" s="62">
        <f t="shared" si="49"/>
        <v>0</v>
      </c>
      <c r="J172" s="62">
        <f t="shared" si="49"/>
        <v>1201200</v>
      </c>
      <c r="K172" s="62">
        <f t="shared" si="49"/>
        <v>0</v>
      </c>
      <c r="L172" s="62">
        <f t="shared" si="49"/>
        <v>0</v>
      </c>
      <c r="M172" s="62">
        <f t="shared" si="49"/>
        <v>0</v>
      </c>
      <c r="N172" s="62">
        <f t="shared" si="49"/>
        <v>0</v>
      </c>
      <c r="O172" s="62">
        <f t="shared" si="49"/>
        <v>0</v>
      </c>
      <c r="P172" s="62">
        <f t="shared" si="49"/>
        <v>0</v>
      </c>
      <c r="Q172" s="62">
        <f t="shared" si="49"/>
        <v>0</v>
      </c>
      <c r="R172" s="62">
        <f t="shared" si="49"/>
        <v>0</v>
      </c>
      <c r="S172" s="62">
        <f t="shared" si="49"/>
        <v>0</v>
      </c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B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</row>
    <row r="173" spans="1:253" ht="63">
      <c r="A173" s="70" t="s">
        <v>903</v>
      </c>
      <c r="B173" s="69">
        <f t="shared" si="45"/>
        <v>1200</v>
      </c>
      <c r="C173" s="69">
        <f t="shared" si="45"/>
        <v>0</v>
      </c>
      <c r="D173" s="69">
        <v>0</v>
      </c>
      <c r="E173" s="69"/>
      <c r="F173" s="69"/>
      <c r="G173" s="69"/>
      <c r="H173" s="69">
        <v>0</v>
      </c>
      <c r="I173" s="69"/>
      <c r="J173" s="69">
        <v>1200</v>
      </c>
      <c r="K173" s="69"/>
      <c r="L173" s="69"/>
      <c r="M173" s="69"/>
      <c r="N173" s="69"/>
      <c r="O173" s="69"/>
      <c r="P173" s="69"/>
      <c r="Q173" s="69"/>
      <c r="R173" s="69"/>
      <c r="S173" s="69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</row>
    <row r="174" spans="1:253" ht="78.75">
      <c r="A174" s="73" t="s">
        <v>613</v>
      </c>
      <c r="B174" s="69">
        <f t="shared" si="45"/>
        <v>1200000</v>
      </c>
      <c r="C174" s="69">
        <f t="shared" si="45"/>
        <v>0</v>
      </c>
      <c r="D174" s="69"/>
      <c r="E174" s="69"/>
      <c r="F174" s="69"/>
      <c r="G174" s="69"/>
      <c r="H174" s="69">
        <v>0</v>
      </c>
      <c r="I174" s="69"/>
      <c r="J174" s="69">
        <v>1200000</v>
      </c>
      <c r="K174" s="69"/>
      <c r="L174" s="69"/>
      <c r="M174" s="69"/>
      <c r="N174" s="69"/>
      <c r="O174" s="69"/>
      <c r="P174" s="69"/>
      <c r="Q174" s="69"/>
      <c r="R174" s="69"/>
      <c r="S174" s="69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</row>
    <row r="175" spans="1:253" ht="15.75">
      <c r="A175" s="61" t="s">
        <v>603</v>
      </c>
      <c r="B175" s="62">
        <f t="shared" si="45"/>
        <v>468000</v>
      </c>
      <c r="C175" s="62">
        <f t="shared" si="45"/>
        <v>0</v>
      </c>
      <c r="D175" s="62">
        <f aca="true" t="shared" si="50" ref="D175:S175">SUM(D176:D178)</f>
        <v>0</v>
      </c>
      <c r="E175" s="62">
        <f t="shared" si="50"/>
        <v>0</v>
      </c>
      <c r="F175" s="62">
        <f t="shared" si="50"/>
        <v>0</v>
      </c>
      <c r="G175" s="62">
        <f t="shared" si="50"/>
        <v>0</v>
      </c>
      <c r="H175" s="62">
        <f t="shared" si="50"/>
        <v>468000</v>
      </c>
      <c r="I175" s="62">
        <f t="shared" si="50"/>
        <v>0</v>
      </c>
      <c r="J175" s="62">
        <f t="shared" si="50"/>
        <v>0</v>
      </c>
      <c r="K175" s="62">
        <f t="shared" si="50"/>
        <v>0</v>
      </c>
      <c r="L175" s="62">
        <f t="shared" si="50"/>
        <v>0</v>
      </c>
      <c r="M175" s="62">
        <f t="shared" si="50"/>
        <v>0</v>
      </c>
      <c r="N175" s="62">
        <f t="shared" si="50"/>
        <v>0</v>
      </c>
      <c r="O175" s="62">
        <f t="shared" si="50"/>
        <v>0</v>
      </c>
      <c r="P175" s="62">
        <f t="shared" si="50"/>
        <v>0</v>
      </c>
      <c r="Q175" s="62">
        <f t="shared" si="50"/>
        <v>0</v>
      </c>
      <c r="R175" s="62">
        <f t="shared" si="50"/>
        <v>0</v>
      </c>
      <c r="S175" s="62">
        <f t="shared" si="50"/>
        <v>0</v>
      </c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</row>
    <row r="176" spans="1:253" ht="15.75">
      <c r="A176" s="73" t="s">
        <v>904</v>
      </c>
      <c r="B176" s="69">
        <f t="shared" si="45"/>
        <v>186000</v>
      </c>
      <c r="C176" s="69">
        <f t="shared" si="45"/>
        <v>0</v>
      </c>
      <c r="D176" s="69"/>
      <c r="E176" s="69"/>
      <c r="F176" s="69"/>
      <c r="G176" s="69"/>
      <c r="H176" s="69">
        <v>186000</v>
      </c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</row>
    <row r="177" spans="1:253" ht="31.5">
      <c r="A177" s="73" t="s">
        <v>905</v>
      </c>
      <c r="B177" s="69">
        <f t="shared" si="45"/>
        <v>222000</v>
      </c>
      <c r="C177" s="69">
        <f t="shared" si="45"/>
        <v>0</v>
      </c>
      <c r="D177" s="69"/>
      <c r="E177" s="69"/>
      <c r="F177" s="69"/>
      <c r="G177" s="69"/>
      <c r="H177" s="69">
        <v>222000</v>
      </c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</row>
    <row r="178" spans="1:253" ht="15.75">
      <c r="A178" s="73" t="s">
        <v>906</v>
      </c>
      <c r="B178" s="69">
        <f t="shared" si="45"/>
        <v>60000</v>
      </c>
      <c r="C178" s="69">
        <f t="shared" si="45"/>
        <v>0</v>
      </c>
      <c r="D178" s="69"/>
      <c r="E178" s="69"/>
      <c r="F178" s="69"/>
      <c r="G178" s="69"/>
      <c r="H178" s="69">
        <v>60000</v>
      </c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</row>
    <row r="179" spans="1:253" ht="15.75">
      <c r="A179" s="61" t="s">
        <v>607</v>
      </c>
      <c r="B179" s="62">
        <f t="shared" si="45"/>
        <v>8719</v>
      </c>
      <c r="C179" s="62">
        <f t="shared" si="45"/>
        <v>0</v>
      </c>
      <c r="D179" s="62">
        <f aca="true" t="shared" si="51" ref="D179:S179">SUM(D180:D180)</f>
        <v>0</v>
      </c>
      <c r="E179" s="62">
        <f t="shared" si="51"/>
        <v>0</v>
      </c>
      <c r="F179" s="62">
        <f t="shared" si="51"/>
        <v>0</v>
      </c>
      <c r="G179" s="62">
        <f t="shared" si="51"/>
        <v>0</v>
      </c>
      <c r="H179" s="62">
        <f t="shared" si="51"/>
        <v>8719</v>
      </c>
      <c r="I179" s="62">
        <f t="shared" si="51"/>
        <v>0</v>
      </c>
      <c r="J179" s="62">
        <f t="shared" si="51"/>
        <v>0</v>
      </c>
      <c r="K179" s="62">
        <f t="shared" si="51"/>
        <v>0</v>
      </c>
      <c r="L179" s="62">
        <f t="shared" si="51"/>
        <v>0</v>
      </c>
      <c r="M179" s="62">
        <f t="shared" si="51"/>
        <v>0</v>
      </c>
      <c r="N179" s="62">
        <f t="shared" si="51"/>
        <v>0</v>
      </c>
      <c r="O179" s="62">
        <f t="shared" si="51"/>
        <v>0</v>
      </c>
      <c r="P179" s="62">
        <f t="shared" si="51"/>
        <v>0</v>
      </c>
      <c r="Q179" s="62">
        <f t="shared" si="51"/>
        <v>0</v>
      </c>
      <c r="R179" s="62">
        <f t="shared" si="51"/>
        <v>0</v>
      </c>
      <c r="S179" s="62">
        <f t="shared" si="51"/>
        <v>0</v>
      </c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</row>
    <row r="180" spans="1:253" ht="31.5">
      <c r="A180" s="73" t="s">
        <v>907</v>
      </c>
      <c r="B180" s="69">
        <f t="shared" si="45"/>
        <v>8719</v>
      </c>
      <c r="C180" s="69">
        <f t="shared" si="45"/>
        <v>0</v>
      </c>
      <c r="D180" s="69"/>
      <c r="E180" s="69"/>
      <c r="F180" s="69"/>
      <c r="G180" s="69"/>
      <c r="H180" s="69">
        <v>8719</v>
      </c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</row>
    <row r="181" spans="1:253" ht="15.75">
      <c r="A181" s="61" t="s">
        <v>605</v>
      </c>
      <c r="B181" s="62">
        <f t="shared" si="45"/>
        <v>11921874</v>
      </c>
      <c r="C181" s="62">
        <f t="shared" si="45"/>
        <v>2038</v>
      </c>
      <c r="D181" s="62">
        <f aca="true" t="shared" si="52" ref="D181:S181">SUM(D182:D193)</f>
        <v>152495</v>
      </c>
      <c r="E181" s="62">
        <f t="shared" si="52"/>
        <v>0</v>
      </c>
      <c r="F181" s="62">
        <f t="shared" si="52"/>
        <v>4053</v>
      </c>
      <c r="G181" s="62">
        <f t="shared" si="52"/>
        <v>0</v>
      </c>
      <c r="H181" s="62">
        <f t="shared" si="52"/>
        <v>101260</v>
      </c>
      <c r="I181" s="62">
        <f t="shared" si="52"/>
        <v>2038</v>
      </c>
      <c r="J181" s="62">
        <f t="shared" si="52"/>
        <v>6216374</v>
      </c>
      <c r="K181" s="62">
        <f t="shared" si="52"/>
        <v>0</v>
      </c>
      <c r="L181" s="62">
        <f t="shared" si="52"/>
        <v>0</v>
      </c>
      <c r="M181" s="62">
        <f t="shared" si="52"/>
        <v>0</v>
      </c>
      <c r="N181" s="62">
        <f t="shared" si="52"/>
        <v>4847692</v>
      </c>
      <c r="O181" s="62">
        <f t="shared" si="52"/>
        <v>0</v>
      </c>
      <c r="P181" s="62">
        <f t="shared" si="52"/>
        <v>0</v>
      </c>
      <c r="Q181" s="62">
        <f t="shared" si="52"/>
        <v>0</v>
      </c>
      <c r="R181" s="62">
        <f t="shared" si="52"/>
        <v>600000</v>
      </c>
      <c r="S181" s="62">
        <f t="shared" si="52"/>
        <v>0</v>
      </c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</row>
    <row r="182" spans="1:253" ht="15.75">
      <c r="A182" s="68" t="s">
        <v>614</v>
      </c>
      <c r="B182" s="69">
        <f t="shared" si="45"/>
        <v>4053</v>
      </c>
      <c r="C182" s="69">
        <f t="shared" si="45"/>
        <v>0</v>
      </c>
      <c r="D182" s="69"/>
      <c r="E182" s="69">
        <v>0</v>
      </c>
      <c r="F182" s="69">
        <v>4053</v>
      </c>
      <c r="G182" s="69">
        <v>0</v>
      </c>
      <c r="H182" s="69">
        <v>0</v>
      </c>
      <c r="I182" s="69">
        <v>0</v>
      </c>
      <c r="J182" s="69"/>
      <c r="K182" s="69">
        <v>0</v>
      </c>
      <c r="L182" s="69"/>
      <c r="M182" s="69">
        <v>0</v>
      </c>
      <c r="N182" s="69"/>
      <c r="O182" s="69">
        <v>0</v>
      </c>
      <c r="P182" s="69">
        <v>0</v>
      </c>
      <c r="Q182" s="69">
        <v>0</v>
      </c>
      <c r="R182" s="69"/>
      <c r="S182" s="69">
        <v>0</v>
      </c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</row>
    <row r="183" spans="1:253" ht="94.5">
      <c r="A183" s="68" t="s">
        <v>908</v>
      </c>
      <c r="B183" s="69">
        <f t="shared" si="45"/>
        <v>1850000</v>
      </c>
      <c r="C183" s="69">
        <f t="shared" si="45"/>
        <v>0</v>
      </c>
      <c r="D183" s="69"/>
      <c r="E183" s="69">
        <f>1290000-1290000</f>
        <v>0</v>
      </c>
      <c r="F183" s="69"/>
      <c r="G183" s="69">
        <f>1290000-1290000</f>
        <v>0</v>
      </c>
      <c r="H183" s="69">
        <v>0</v>
      </c>
      <c r="I183" s="69">
        <f>1290000-1290000</f>
        <v>0</v>
      </c>
      <c r="J183" s="69"/>
      <c r="K183" s="69">
        <f>1290000-1290000</f>
        <v>0</v>
      </c>
      <c r="L183" s="69"/>
      <c r="M183" s="69">
        <f>1290000-1290000</f>
        <v>0</v>
      </c>
      <c r="N183" s="69">
        <f>1290000</f>
        <v>1290000</v>
      </c>
      <c r="O183" s="69">
        <f>1290000-1290000</f>
        <v>0</v>
      </c>
      <c r="P183" s="69">
        <f>1290000-1290000</f>
        <v>0</v>
      </c>
      <c r="Q183" s="69">
        <f>1290000-1290000</f>
        <v>0</v>
      </c>
      <c r="R183" s="69">
        <v>560000</v>
      </c>
      <c r="S183" s="69">
        <f>1290000-1290000</f>
        <v>0</v>
      </c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</row>
    <row r="184" spans="1:253" ht="110.25">
      <c r="A184" s="65" t="s">
        <v>615</v>
      </c>
      <c r="B184" s="69">
        <f aca="true" t="shared" si="53" ref="B184:C215">D184+F184+H184+J184+L184+N184+P184+R184</f>
        <v>33634</v>
      </c>
      <c r="C184" s="69">
        <f t="shared" si="53"/>
        <v>0</v>
      </c>
      <c r="D184" s="69"/>
      <c r="E184" s="69">
        <v>0</v>
      </c>
      <c r="F184" s="69"/>
      <c r="G184" s="69">
        <v>0</v>
      </c>
      <c r="H184" s="69">
        <v>0</v>
      </c>
      <c r="I184" s="69">
        <v>0</v>
      </c>
      <c r="J184" s="69"/>
      <c r="K184" s="69">
        <v>0</v>
      </c>
      <c r="L184" s="69"/>
      <c r="M184" s="69">
        <v>0</v>
      </c>
      <c r="N184" s="69">
        <v>33634</v>
      </c>
      <c r="O184" s="69">
        <v>0</v>
      </c>
      <c r="P184" s="69">
        <v>0</v>
      </c>
      <c r="Q184" s="69">
        <v>0</v>
      </c>
      <c r="R184" s="69"/>
      <c r="S184" s="69">
        <v>0</v>
      </c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</row>
    <row r="185" spans="1:253" ht="47.25">
      <c r="A185" s="65" t="s">
        <v>616</v>
      </c>
      <c r="B185" s="69">
        <f t="shared" si="53"/>
        <v>18646</v>
      </c>
      <c r="C185" s="69">
        <f t="shared" si="53"/>
        <v>0</v>
      </c>
      <c r="D185" s="69">
        <f>15000-15000</f>
        <v>0</v>
      </c>
      <c r="E185" s="69">
        <v>0</v>
      </c>
      <c r="F185" s="69"/>
      <c r="G185" s="69">
        <v>0</v>
      </c>
      <c r="H185" s="69">
        <v>0</v>
      </c>
      <c r="I185" s="69">
        <v>0</v>
      </c>
      <c r="J185" s="69"/>
      <c r="K185" s="69">
        <v>0</v>
      </c>
      <c r="L185" s="69"/>
      <c r="M185" s="69">
        <v>0</v>
      </c>
      <c r="N185" s="69">
        <f>3646+15000</f>
        <v>18646</v>
      </c>
      <c r="O185" s="69">
        <v>0</v>
      </c>
      <c r="P185" s="69">
        <v>0</v>
      </c>
      <c r="Q185" s="69">
        <v>0</v>
      </c>
      <c r="R185" s="69"/>
      <c r="S185" s="69">
        <v>0</v>
      </c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</row>
    <row r="186" spans="1:253" ht="110.25">
      <c r="A186" s="65" t="s">
        <v>617</v>
      </c>
      <c r="B186" s="69">
        <f t="shared" si="53"/>
        <v>3412885</v>
      </c>
      <c r="C186" s="69">
        <f t="shared" si="53"/>
        <v>0</v>
      </c>
      <c r="D186" s="69"/>
      <c r="E186" s="69">
        <v>0</v>
      </c>
      <c r="F186" s="69"/>
      <c r="G186" s="69">
        <v>0</v>
      </c>
      <c r="H186" s="69">
        <v>0</v>
      </c>
      <c r="I186" s="69">
        <v>0</v>
      </c>
      <c r="J186" s="69"/>
      <c r="K186" s="69">
        <v>0</v>
      </c>
      <c r="L186" s="69"/>
      <c r="M186" s="69">
        <v>0</v>
      </c>
      <c r="N186" s="69">
        <v>3412885</v>
      </c>
      <c r="O186" s="69">
        <v>0</v>
      </c>
      <c r="P186" s="69">
        <v>0</v>
      </c>
      <c r="Q186" s="69">
        <v>0</v>
      </c>
      <c r="R186" s="69"/>
      <c r="S186" s="69">
        <v>0</v>
      </c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</row>
    <row r="187" spans="1:253" ht="110.25">
      <c r="A187" s="65" t="s">
        <v>618</v>
      </c>
      <c r="B187" s="69">
        <f t="shared" si="53"/>
        <v>100017</v>
      </c>
      <c r="C187" s="69">
        <f t="shared" si="53"/>
        <v>0</v>
      </c>
      <c r="D187" s="69"/>
      <c r="E187" s="69">
        <v>0</v>
      </c>
      <c r="F187" s="69"/>
      <c r="G187" s="69">
        <v>0</v>
      </c>
      <c r="H187" s="69">
        <v>60017</v>
      </c>
      <c r="I187" s="69">
        <v>0</v>
      </c>
      <c r="J187" s="69"/>
      <c r="K187" s="69">
        <v>0</v>
      </c>
      <c r="L187" s="69"/>
      <c r="M187" s="69">
        <v>0</v>
      </c>
      <c r="N187" s="69">
        <v>0</v>
      </c>
      <c r="O187" s="69">
        <v>0</v>
      </c>
      <c r="P187" s="69">
        <v>0</v>
      </c>
      <c r="Q187" s="69">
        <v>0</v>
      </c>
      <c r="R187" s="69">
        <v>40000</v>
      </c>
      <c r="S187" s="69">
        <v>0</v>
      </c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</row>
    <row r="188" spans="1:253" ht="31.5">
      <c r="A188" s="65" t="s">
        <v>619</v>
      </c>
      <c r="B188" s="69">
        <f t="shared" si="53"/>
        <v>6839</v>
      </c>
      <c r="C188" s="69">
        <f t="shared" si="53"/>
        <v>0</v>
      </c>
      <c r="D188" s="69"/>
      <c r="E188" s="69">
        <v>0</v>
      </c>
      <c r="F188" s="69">
        <v>0</v>
      </c>
      <c r="G188" s="69">
        <v>0</v>
      </c>
      <c r="H188" s="69">
        <v>6839</v>
      </c>
      <c r="I188" s="69">
        <v>0</v>
      </c>
      <c r="J188" s="69"/>
      <c r="K188" s="69">
        <v>0</v>
      </c>
      <c r="L188" s="69"/>
      <c r="M188" s="69">
        <v>0</v>
      </c>
      <c r="N188" s="69">
        <v>0</v>
      </c>
      <c r="O188" s="69">
        <v>0</v>
      </c>
      <c r="P188" s="69">
        <v>0</v>
      </c>
      <c r="Q188" s="69">
        <v>0</v>
      </c>
      <c r="R188" s="69"/>
      <c r="S188" s="69">
        <v>0</v>
      </c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</row>
    <row r="189" spans="1:253" ht="31.5">
      <c r="A189" s="65" t="s">
        <v>620</v>
      </c>
      <c r="B189" s="69">
        <f t="shared" si="53"/>
        <v>142441</v>
      </c>
      <c r="C189" s="69">
        <f t="shared" si="53"/>
        <v>0</v>
      </c>
      <c r="D189" s="69">
        <v>49914</v>
      </c>
      <c r="E189" s="69">
        <v>0</v>
      </c>
      <c r="F189" s="69"/>
      <c r="G189" s="69">
        <v>0</v>
      </c>
      <c r="H189" s="69">
        <v>0</v>
      </c>
      <c r="I189" s="69">
        <v>0</v>
      </c>
      <c r="J189" s="69"/>
      <c r="K189" s="69">
        <v>0</v>
      </c>
      <c r="L189" s="69"/>
      <c r="M189" s="69">
        <v>0</v>
      </c>
      <c r="N189" s="69">
        <f>72177+20350</f>
        <v>92527</v>
      </c>
      <c r="O189" s="69">
        <v>0</v>
      </c>
      <c r="P189" s="69">
        <v>0</v>
      </c>
      <c r="Q189" s="69">
        <v>0</v>
      </c>
      <c r="R189" s="69"/>
      <c r="S189" s="69">
        <v>0</v>
      </c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</row>
    <row r="190" spans="1:253" ht="94.5">
      <c r="A190" s="65" t="s">
        <v>621</v>
      </c>
      <c r="B190" s="69">
        <f t="shared" si="53"/>
        <v>6216374</v>
      </c>
      <c r="C190" s="69">
        <f t="shared" si="53"/>
        <v>0</v>
      </c>
      <c r="D190" s="69"/>
      <c r="E190" s="69">
        <v>0</v>
      </c>
      <c r="F190" s="69">
        <v>0</v>
      </c>
      <c r="G190" s="69">
        <v>0</v>
      </c>
      <c r="H190" s="69">
        <v>0</v>
      </c>
      <c r="I190" s="69">
        <v>0</v>
      </c>
      <c r="J190" s="69">
        <v>6216374</v>
      </c>
      <c r="K190" s="69">
        <v>0</v>
      </c>
      <c r="L190" s="69"/>
      <c r="M190" s="69">
        <v>0</v>
      </c>
      <c r="N190" s="69">
        <v>0</v>
      </c>
      <c r="O190" s="69">
        <v>0</v>
      </c>
      <c r="P190" s="69">
        <v>0</v>
      </c>
      <c r="Q190" s="69">
        <v>0</v>
      </c>
      <c r="R190" s="69"/>
      <c r="S190" s="69">
        <v>0</v>
      </c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</row>
    <row r="191" spans="1:253" ht="31.5">
      <c r="A191" s="68" t="s">
        <v>622</v>
      </c>
      <c r="B191" s="69">
        <f t="shared" si="53"/>
        <v>55085</v>
      </c>
      <c r="C191" s="69">
        <f t="shared" si="53"/>
        <v>2038</v>
      </c>
      <c r="D191" s="69">
        <v>55085</v>
      </c>
      <c r="E191" s="69">
        <v>0</v>
      </c>
      <c r="F191" s="69"/>
      <c r="G191" s="69">
        <v>0</v>
      </c>
      <c r="H191" s="69"/>
      <c r="I191" s="69">
        <f>2038</f>
        <v>2038</v>
      </c>
      <c r="J191" s="69"/>
      <c r="K191" s="69">
        <v>0</v>
      </c>
      <c r="L191" s="69"/>
      <c r="M191" s="69">
        <v>0</v>
      </c>
      <c r="N191" s="69">
        <v>0</v>
      </c>
      <c r="O191" s="69">
        <v>0</v>
      </c>
      <c r="P191" s="69">
        <v>0</v>
      </c>
      <c r="Q191" s="69">
        <v>0</v>
      </c>
      <c r="R191" s="69">
        <f>37665-37665</f>
        <v>0</v>
      </c>
      <c r="S191" s="69">
        <v>0</v>
      </c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</row>
    <row r="192" spans="1:253" ht="31.5">
      <c r="A192" s="68" t="s">
        <v>623</v>
      </c>
      <c r="B192" s="69">
        <f t="shared" si="53"/>
        <v>63574</v>
      </c>
      <c r="C192" s="69">
        <f t="shared" si="53"/>
        <v>0</v>
      </c>
      <c r="D192" s="69">
        <f>63574-16078</f>
        <v>47496</v>
      </c>
      <c r="E192" s="69">
        <v>0</v>
      </c>
      <c r="F192" s="69"/>
      <c r="G192" s="69">
        <v>0</v>
      </c>
      <c r="H192" s="69">
        <v>16078</v>
      </c>
      <c r="I192" s="69">
        <v>0</v>
      </c>
      <c r="J192" s="69"/>
      <c r="K192" s="69">
        <v>0</v>
      </c>
      <c r="L192" s="69"/>
      <c r="M192" s="69">
        <v>0</v>
      </c>
      <c r="N192" s="69">
        <v>0</v>
      </c>
      <c r="O192" s="69">
        <v>0</v>
      </c>
      <c r="P192" s="69">
        <v>0</v>
      </c>
      <c r="Q192" s="69">
        <v>0</v>
      </c>
      <c r="R192" s="69"/>
      <c r="S192" s="69">
        <v>0</v>
      </c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</row>
    <row r="193" spans="1:253" ht="31.5">
      <c r="A193" s="68" t="s">
        <v>909</v>
      </c>
      <c r="B193" s="69">
        <f t="shared" si="53"/>
        <v>18326</v>
      </c>
      <c r="C193" s="69">
        <f t="shared" si="53"/>
        <v>0</v>
      </c>
      <c r="D193" s="69">
        <v>0</v>
      </c>
      <c r="E193" s="69">
        <v>0</v>
      </c>
      <c r="F193" s="69"/>
      <c r="G193" s="69">
        <v>0</v>
      </c>
      <c r="H193" s="69">
        <v>18326</v>
      </c>
      <c r="I193" s="69">
        <v>0</v>
      </c>
      <c r="J193" s="69"/>
      <c r="K193" s="69">
        <v>0</v>
      </c>
      <c r="L193" s="69"/>
      <c r="M193" s="69">
        <v>0</v>
      </c>
      <c r="N193" s="69">
        <v>0</v>
      </c>
      <c r="O193" s="69">
        <v>0</v>
      </c>
      <c r="P193" s="69">
        <v>0</v>
      </c>
      <c r="Q193" s="69">
        <v>0</v>
      </c>
      <c r="R193" s="69"/>
      <c r="S193" s="69">
        <v>0</v>
      </c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</row>
    <row r="194" spans="1:253" ht="31.5">
      <c r="A194" s="61" t="s">
        <v>589</v>
      </c>
      <c r="B194" s="62">
        <f t="shared" si="53"/>
        <v>1027403</v>
      </c>
      <c r="C194" s="62">
        <f t="shared" si="53"/>
        <v>24303</v>
      </c>
      <c r="D194" s="62">
        <f aca="true" t="shared" si="54" ref="D194:S194">SUM(D199,D207,D204,D195,D210)</f>
        <v>0</v>
      </c>
      <c r="E194" s="62">
        <f t="shared" si="54"/>
        <v>0</v>
      </c>
      <c r="F194" s="62">
        <f t="shared" si="54"/>
        <v>0</v>
      </c>
      <c r="G194" s="62">
        <f t="shared" si="54"/>
        <v>0</v>
      </c>
      <c r="H194" s="62">
        <f t="shared" si="54"/>
        <v>83163</v>
      </c>
      <c r="I194" s="62">
        <f t="shared" si="54"/>
        <v>22863</v>
      </c>
      <c r="J194" s="62">
        <f t="shared" si="54"/>
        <v>560880</v>
      </c>
      <c r="K194" s="62">
        <f t="shared" si="54"/>
        <v>1440</v>
      </c>
      <c r="L194" s="62">
        <f t="shared" si="54"/>
        <v>27560</v>
      </c>
      <c r="M194" s="62">
        <f t="shared" si="54"/>
        <v>0</v>
      </c>
      <c r="N194" s="62">
        <f t="shared" si="54"/>
        <v>177000</v>
      </c>
      <c r="O194" s="62">
        <f t="shared" si="54"/>
        <v>0</v>
      </c>
      <c r="P194" s="62">
        <f t="shared" si="54"/>
        <v>0</v>
      </c>
      <c r="Q194" s="62">
        <f t="shared" si="54"/>
        <v>0</v>
      </c>
      <c r="R194" s="62">
        <f t="shared" si="54"/>
        <v>178800</v>
      </c>
      <c r="S194" s="62">
        <f t="shared" si="54"/>
        <v>0</v>
      </c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</row>
    <row r="195" spans="1:253" ht="15.75">
      <c r="A195" s="61" t="s">
        <v>598</v>
      </c>
      <c r="B195" s="62">
        <f t="shared" si="53"/>
        <v>30903</v>
      </c>
      <c r="C195" s="62">
        <f t="shared" si="53"/>
        <v>0</v>
      </c>
      <c r="D195" s="62">
        <f aca="true" t="shared" si="55" ref="D195:S195">SUM(D196:D198)</f>
        <v>0</v>
      </c>
      <c r="E195" s="62">
        <f t="shared" si="55"/>
        <v>0</v>
      </c>
      <c r="F195" s="62">
        <f t="shared" si="55"/>
        <v>0</v>
      </c>
      <c r="G195" s="62">
        <f t="shared" si="55"/>
        <v>0</v>
      </c>
      <c r="H195" s="62">
        <f t="shared" si="55"/>
        <v>0</v>
      </c>
      <c r="I195" s="62">
        <f t="shared" si="55"/>
        <v>0</v>
      </c>
      <c r="J195" s="62">
        <f t="shared" si="55"/>
        <v>5343</v>
      </c>
      <c r="K195" s="62">
        <f t="shared" si="55"/>
        <v>0</v>
      </c>
      <c r="L195" s="62">
        <f t="shared" si="55"/>
        <v>25560</v>
      </c>
      <c r="M195" s="62">
        <f t="shared" si="55"/>
        <v>0</v>
      </c>
      <c r="N195" s="62">
        <f t="shared" si="55"/>
        <v>0</v>
      </c>
      <c r="O195" s="62">
        <f t="shared" si="55"/>
        <v>0</v>
      </c>
      <c r="P195" s="62">
        <f t="shared" si="55"/>
        <v>0</v>
      </c>
      <c r="Q195" s="62">
        <f t="shared" si="55"/>
        <v>0</v>
      </c>
      <c r="R195" s="62">
        <f t="shared" si="55"/>
        <v>0</v>
      </c>
      <c r="S195" s="62">
        <f t="shared" si="55"/>
        <v>0</v>
      </c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  <c r="ED195" s="60"/>
      <c r="EE195" s="60"/>
      <c r="EF195" s="60"/>
      <c r="EG195" s="60"/>
      <c r="EH195" s="60"/>
      <c r="EI195" s="60"/>
      <c r="EJ195" s="60"/>
      <c r="EK195" s="60"/>
      <c r="EL195" s="60"/>
      <c r="EM195" s="60"/>
      <c r="EN195" s="60"/>
      <c r="EO195" s="60"/>
      <c r="EP195" s="60"/>
      <c r="EQ195" s="60"/>
      <c r="ER195" s="60"/>
      <c r="ES195" s="60"/>
      <c r="ET195" s="60"/>
      <c r="EU195" s="60"/>
      <c r="EV195" s="60"/>
      <c r="EW195" s="60"/>
      <c r="EX195" s="60"/>
      <c r="EY195" s="60"/>
      <c r="EZ195" s="60"/>
      <c r="FA195" s="60"/>
      <c r="FB195" s="60"/>
      <c r="FC195" s="60"/>
      <c r="FD195" s="60"/>
      <c r="FE195" s="60"/>
      <c r="FF195" s="60"/>
      <c r="FG195" s="60"/>
      <c r="FH195" s="60"/>
      <c r="FI195" s="60"/>
      <c r="FJ195" s="60"/>
      <c r="FK195" s="60"/>
      <c r="FL195" s="60"/>
      <c r="FM195" s="60"/>
      <c r="FN195" s="60"/>
      <c r="FO195" s="60"/>
      <c r="FP195" s="60"/>
      <c r="FQ195" s="60"/>
      <c r="FR195" s="60"/>
      <c r="FS195" s="60"/>
      <c r="FT195" s="60"/>
      <c r="FU195" s="60"/>
      <c r="FV195" s="60"/>
      <c r="FW195" s="60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</row>
    <row r="196" spans="1:253" ht="63">
      <c r="A196" s="65" t="s">
        <v>910</v>
      </c>
      <c r="B196" s="69">
        <f t="shared" si="53"/>
        <v>5343</v>
      </c>
      <c r="C196" s="69">
        <f t="shared" si="53"/>
        <v>0</v>
      </c>
      <c r="D196" s="69"/>
      <c r="E196" s="69"/>
      <c r="F196" s="69"/>
      <c r="G196" s="69"/>
      <c r="H196" s="69"/>
      <c r="I196" s="69"/>
      <c r="J196" s="69">
        <v>5343</v>
      </c>
      <c r="K196" s="69"/>
      <c r="L196" s="69"/>
      <c r="M196" s="69"/>
      <c r="N196" s="69"/>
      <c r="O196" s="69"/>
      <c r="P196" s="69"/>
      <c r="Q196" s="69"/>
      <c r="R196" s="69"/>
      <c r="S196" s="69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</row>
    <row r="197" spans="1:253" ht="31.5">
      <c r="A197" s="65" t="s">
        <v>911</v>
      </c>
      <c r="B197" s="69">
        <f t="shared" si="53"/>
        <v>15060</v>
      </c>
      <c r="C197" s="69">
        <f t="shared" si="53"/>
        <v>0</v>
      </c>
      <c r="D197" s="69"/>
      <c r="E197" s="69"/>
      <c r="F197" s="69"/>
      <c r="G197" s="69"/>
      <c r="H197" s="69"/>
      <c r="I197" s="69"/>
      <c r="J197" s="69"/>
      <c r="K197" s="69"/>
      <c r="L197" s="69">
        <v>15060</v>
      </c>
      <c r="M197" s="69"/>
      <c r="N197" s="69"/>
      <c r="O197" s="69"/>
      <c r="P197" s="69"/>
      <c r="Q197" s="69"/>
      <c r="R197" s="69"/>
      <c r="S197" s="69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</row>
    <row r="198" spans="1:253" ht="31.5">
      <c r="A198" s="65" t="s">
        <v>624</v>
      </c>
      <c r="B198" s="69">
        <f t="shared" si="53"/>
        <v>10500</v>
      </c>
      <c r="C198" s="69">
        <f t="shared" si="53"/>
        <v>0</v>
      </c>
      <c r="D198" s="69"/>
      <c r="E198" s="69"/>
      <c r="F198" s="69"/>
      <c r="G198" s="69"/>
      <c r="H198" s="69"/>
      <c r="I198" s="69"/>
      <c r="J198" s="69"/>
      <c r="K198" s="69"/>
      <c r="L198" s="69">
        <v>10500</v>
      </c>
      <c r="M198" s="69"/>
      <c r="N198" s="69"/>
      <c r="O198" s="69"/>
      <c r="P198" s="69"/>
      <c r="Q198" s="69"/>
      <c r="R198" s="69"/>
      <c r="S198" s="69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</row>
    <row r="199" spans="1:253" ht="31.5">
      <c r="A199" s="61" t="s">
        <v>601</v>
      </c>
      <c r="B199" s="62">
        <f t="shared" si="53"/>
        <v>43392</v>
      </c>
      <c r="C199" s="62">
        <f t="shared" si="53"/>
        <v>1440</v>
      </c>
      <c r="D199" s="62">
        <f aca="true" t="shared" si="56" ref="D199:S199">SUM(D200:D203)</f>
        <v>0</v>
      </c>
      <c r="E199" s="62">
        <f t="shared" si="56"/>
        <v>0</v>
      </c>
      <c r="F199" s="62">
        <f t="shared" si="56"/>
        <v>0</v>
      </c>
      <c r="G199" s="62">
        <f t="shared" si="56"/>
        <v>0</v>
      </c>
      <c r="H199" s="62">
        <f t="shared" si="56"/>
        <v>39600</v>
      </c>
      <c r="I199" s="62">
        <f t="shared" si="56"/>
        <v>0</v>
      </c>
      <c r="J199" s="62">
        <f t="shared" si="56"/>
        <v>3792</v>
      </c>
      <c r="K199" s="62">
        <f t="shared" si="56"/>
        <v>1440</v>
      </c>
      <c r="L199" s="62">
        <f t="shared" si="56"/>
        <v>0</v>
      </c>
      <c r="M199" s="62">
        <f t="shared" si="56"/>
        <v>0</v>
      </c>
      <c r="N199" s="62">
        <f t="shared" si="56"/>
        <v>0</v>
      </c>
      <c r="O199" s="62">
        <f t="shared" si="56"/>
        <v>0</v>
      </c>
      <c r="P199" s="62">
        <f t="shared" si="56"/>
        <v>0</v>
      </c>
      <c r="Q199" s="62">
        <f t="shared" si="56"/>
        <v>0</v>
      </c>
      <c r="R199" s="62">
        <f t="shared" si="56"/>
        <v>0</v>
      </c>
      <c r="S199" s="62">
        <f t="shared" si="56"/>
        <v>0</v>
      </c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  <c r="DZ199" s="60"/>
      <c r="EA199" s="60"/>
      <c r="EB199" s="60"/>
      <c r="EC199" s="60"/>
      <c r="ED199" s="60"/>
      <c r="EE199" s="60"/>
      <c r="EF199" s="60"/>
      <c r="EG199" s="60"/>
      <c r="EH199" s="60"/>
      <c r="EI199" s="60"/>
      <c r="EJ199" s="60"/>
      <c r="EK199" s="60"/>
      <c r="EL199" s="60"/>
      <c r="EM199" s="60"/>
      <c r="EN199" s="60"/>
      <c r="EO199" s="60"/>
      <c r="EP199" s="60"/>
      <c r="EQ199" s="60"/>
      <c r="ER199" s="60"/>
      <c r="ES199" s="60"/>
      <c r="ET199" s="60"/>
      <c r="EU199" s="60"/>
      <c r="EV199" s="60"/>
      <c r="EW199" s="60"/>
      <c r="EX199" s="60"/>
      <c r="EY199" s="60"/>
      <c r="EZ199" s="60"/>
      <c r="FA199" s="60"/>
      <c r="FB199" s="60"/>
      <c r="FC199" s="60"/>
      <c r="FD199" s="60"/>
      <c r="FE199" s="60"/>
      <c r="FF199" s="60"/>
      <c r="FG199" s="60"/>
      <c r="FH199" s="60"/>
      <c r="FI199" s="60"/>
      <c r="FJ199" s="60"/>
      <c r="FK199" s="60"/>
      <c r="FL199" s="60"/>
      <c r="FM199" s="60"/>
      <c r="FN199" s="60"/>
      <c r="FO199" s="60"/>
      <c r="FP199" s="60"/>
      <c r="FQ199" s="60"/>
      <c r="FR199" s="60"/>
      <c r="FS199" s="60"/>
      <c r="FT199" s="60"/>
      <c r="FU199" s="60"/>
      <c r="FV199" s="60"/>
      <c r="FW199" s="60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</row>
    <row r="200" spans="1:253" ht="63">
      <c r="A200" s="75" t="s">
        <v>912</v>
      </c>
      <c r="B200" s="69">
        <f t="shared" si="53"/>
        <v>1440</v>
      </c>
      <c r="C200" s="69">
        <f t="shared" si="53"/>
        <v>1440</v>
      </c>
      <c r="D200" s="69"/>
      <c r="E200" s="69"/>
      <c r="F200" s="69"/>
      <c r="G200" s="69"/>
      <c r="H200" s="69">
        <v>0</v>
      </c>
      <c r="I200" s="69"/>
      <c r="J200" s="69">
        <v>1440</v>
      </c>
      <c r="K200" s="69">
        <v>1440</v>
      </c>
      <c r="L200" s="69"/>
      <c r="M200" s="69"/>
      <c r="N200" s="69"/>
      <c r="O200" s="69"/>
      <c r="P200" s="69"/>
      <c r="Q200" s="69"/>
      <c r="R200" s="69"/>
      <c r="S200" s="69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</row>
    <row r="201" spans="1:253" ht="78.75">
      <c r="A201" s="75" t="s">
        <v>913</v>
      </c>
      <c r="B201" s="69">
        <f t="shared" si="53"/>
        <v>2352</v>
      </c>
      <c r="C201" s="69">
        <f t="shared" si="53"/>
        <v>0</v>
      </c>
      <c r="D201" s="69">
        <v>0</v>
      </c>
      <c r="E201" s="69"/>
      <c r="F201" s="69">
        <v>0</v>
      </c>
      <c r="G201" s="69"/>
      <c r="H201" s="69">
        <v>0</v>
      </c>
      <c r="I201" s="69"/>
      <c r="J201" s="69">
        <v>2352</v>
      </c>
      <c r="K201" s="69"/>
      <c r="L201" s="69"/>
      <c r="M201" s="69"/>
      <c r="N201" s="69"/>
      <c r="O201" s="69"/>
      <c r="P201" s="69"/>
      <c r="Q201" s="69"/>
      <c r="R201" s="69"/>
      <c r="S201" s="69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</row>
    <row r="202" spans="1:253" ht="31.5">
      <c r="A202" s="68" t="s">
        <v>914</v>
      </c>
      <c r="B202" s="69">
        <f t="shared" si="53"/>
        <v>36600</v>
      </c>
      <c r="C202" s="69">
        <f t="shared" si="53"/>
        <v>0</v>
      </c>
      <c r="D202" s="69"/>
      <c r="E202" s="69"/>
      <c r="F202" s="69"/>
      <c r="G202" s="69"/>
      <c r="H202" s="69">
        <v>36600</v>
      </c>
      <c r="I202" s="69"/>
      <c r="J202" s="69">
        <v>0</v>
      </c>
      <c r="K202" s="69"/>
      <c r="L202" s="69"/>
      <c r="M202" s="69"/>
      <c r="N202" s="69"/>
      <c r="O202" s="69"/>
      <c r="P202" s="69"/>
      <c r="Q202" s="69"/>
      <c r="R202" s="69"/>
      <c r="S202" s="69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</row>
    <row r="203" spans="1:253" ht="15.75">
      <c r="A203" s="68" t="s">
        <v>625</v>
      </c>
      <c r="B203" s="69">
        <f t="shared" si="53"/>
        <v>3000</v>
      </c>
      <c r="C203" s="69">
        <f t="shared" si="53"/>
        <v>0</v>
      </c>
      <c r="D203" s="69"/>
      <c r="E203" s="69"/>
      <c r="F203" s="69"/>
      <c r="G203" s="69"/>
      <c r="H203" s="69">
        <v>3000</v>
      </c>
      <c r="I203" s="69"/>
      <c r="J203" s="69">
        <v>0</v>
      </c>
      <c r="K203" s="69"/>
      <c r="L203" s="69"/>
      <c r="M203" s="69"/>
      <c r="N203" s="69"/>
      <c r="O203" s="69"/>
      <c r="P203" s="69"/>
      <c r="Q203" s="69"/>
      <c r="R203" s="69"/>
      <c r="S203" s="69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</row>
    <row r="204" spans="1:253" ht="15.75">
      <c r="A204" s="61" t="s">
        <v>607</v>
      </c>
      <c r="B204" s="62">
        <f t="shared" si="53"/>
        <v>553745</v>
      </c>
      <c r="C204" s="62">
        <f t="shared" si="53"/>
        <v>0</v>
      </c>
      <c r="D204" s="62">
        <f aca="true" t="shared" si="57" ref="D204:S204">SUM(D205:D206)</f>
        <v>0</v>
      </c>
      <c r="E204" s="62">
        <f t="shared" si="57"/>
        <v>0</v>
      </c>
      <c r="F204" s="62">
        <f t="shared" si="57"/>
        <v>0</v>
      </c>
      <c r="G204" s="62">
        <f t="shared" si="57"/>
        <v>0</v>
      </c>
      <c r="H204" s="62">
        <f t="shared" si="57"/>
        <v>0</v>
      </c>
      <c r="I204" s="62">
        <f t="shared" si="57"/>
        <v>0</v>
      </c>
      <c r="J204" s="62">
        <f t="shared" si="57"/>
        <v>551745</v>
      </c>
      <c r="K204" s="62">
        <f t="shared" si="57"/>
        <v>0</v>
      </c>
      <c r="L204" s="62">
        <f t="shared" si="57"/>
        <v>2000</v>
      </c>
      <c r="M204" s="62">
        <f t="shared" si="57"/>
        <v>0</v>
      </c>
      <c r="N204" s="62">
        <f t="shared" si="57"/>
        <v>0</v>
      </c>
      <c r="O204" s="62">
        <f t="shared" si="57"/>
        <v>0</v>
      </c>
      <c r="P204" s="62">
        <f t="shared" si="57"/>
        <v>0</v>
      </c>
      <c r="Q204" s="62">
        <f t="shared" si="57"/>
        <v>0</v>
      </c>
      <c r="R204" s="62">
        <f t="shared" si="57"/>
        <v>0</v>
      </c>
      <c r="S204" s="62">
        <f t="shared" si="57"/>
        <v>0</v>
      </c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J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</row>
    <row r="205" spans="1:253" ht="78.75">
      <c r="A205" s="68" t="s">
        <v>626</v>
      </c>
      <c r="B205" s="69">
        <f t="shared" si="53"/>
        <v>551745</v>
      </c>
      <c r="C205" s="69">
        <f t="shared" si="53"/>
        <v>0</v>
      </c>
      <c r="D205" s="69"/>
      <c r="E205" s="69"/>
      <c r="F205" s="69"/>
      <c r="G205" s="69"/>
      <c r="H205" s="69"/>
      <c r="I205" s="69"/>
      <c r="J205" s="69">
        <v>551745</v>
      </c>
      <c r="K205" s="69"/>
      <c r="L205" s="69"/>
      <c r="M205" s="69"/>
      <c r="N205" s="69"/>
      <c r="O205" s="69"/>
      <c r="P205" s="69"/>
      <c r="Q205" s="69"/>
      <c r="R205" s="69"/>
      <c r="S205" s="69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</row>
    <row r="206" spans="1:253" ht="31.5">
      <c r="A206" s="75" t="s">
        <v>915</v>
      </c>
      <c r="B206" s="69">
        <f t="shared" si="53"/>
        <v>2000</v>
      </c>
      <c r="C206" s="69">
        <f t="shared" si="53"/>
        <v>0</v>
      </c>
      <c r="D206" s="69"/>
      <c r="E206" s="69"/>
      <c r="F206" s="69"/>
      <c r="G206" s="69"/>
      <c r="H206" s="69"/>
      <c r="I206" s="69"/>
      <c r="J206" s="69">
        <v>0</v>
      </c>
      <c r="K206" s="69"/>
      <c r="L206" s="69">
        <v>2000</v>
      </c>
      <c r="M206" s="69"/>
      <c r="N206" s="69"/>
      <c r="O206" s="69"/>
      <c r="P206" s="69"/>
      <c r="Q206" s="69"/>
      <c r="R206" s="69"/>
      <c r="S206" s="69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</row>
    <row r="207" spans="1:253" ht="15.75">
      <c r="A207" s="61" t="s">
        <v>605</v>
      </c>
      <c r="B207" s="62">
        <f t="shared" si="53"/>
        <v>369363</v>
      </c>
      <c r="C207" s="62">
        <f t="shared" si="53"/>
        <v>13563</v>
      </c>
      <c r="D207" s="62">
        <f aca="true" t="shared" si="58" ref="D207:S207">SUM(D208:D209)</f>
        <v>0</v>
      </c>
      <c r="E207" s="62">
        <f t="shared" si="58"/>
        <v>0</v>
      </c>
      <c r="F207" s="62">
        <f t="shared" si="58"/>
        <v>0</v>
      </c>
      <c r="G207" s="62">
        <f t="shared" si="58"/>
        <v>0</v>
      </c>
      <c r="H207" s="62">
        <f t="shared" si="58"/>
        <v>13563</v>
      </c>
      <c r="I207" s="62">
        <f t="shared" si="58"/>
        <v>13563</v>
      </c>
      <c r="J207" s="62">
        <f t="shared" si="58"/>
        <v>0</v>
      </c>
      <c r="K207" s="62">
        <f t="shared" si="58"/>
        <v>0</v>
      </c>
      <c r="L207" s="62">
        <f t="shared" si="58"/>
        <v>0</v>
      </c>
      <c r="M207" s="62">
        <f t="shared" si="58"/>
        <v>0</v>
      </c>
      <c r="N207" s="62">
        <f t="shared" si="58"/>
        <v>177000</v>
      </c>
      <c r="O207" s="62">
        <f t="shared" si="58"/>
        <v>0</v>
      </c>
      <c r="P207" s="62">
        <f t="shared" si="58"/>
        <v>0</v>
      </c>
      <c r="Q207" s="62">
        <f t="shared" si="58"/>
        <v>0</v>
      </c>
      <c r="R207" s="62">
        <f t="shared" si="58"/>
        <v>178800</v>
      </c>
      <c r="S207" s="62">
        <f t="shared" si="58"/>
        <v>0</v>
      </c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  <c r="DZ207" s="60"/>
      <c r="EA207" s="60"/>
      <c r="EB207" s="60"/>
      <c r="EC207" s="60"/>
      <c r="ED207" s="60"/>
      <c r="EE207" s="60"/>
      <c r="EF207" s="60"/>
      <c r="EG207" s="60"/>
      <c r="EH207" s="60"/>
      <c r="EI207" s="60"/>
      <c r="EJ207" s="60"/>
      <c r="EK207" s="60"/>
      <c r="EL207" s="60"/>
      <c r="EM207" s="60"/>
      <c r="EN207" s="60"/>
      <c r="EO207" s="60"/>
      <c r="EP207" s="60"/>
      <c r="EQ207" s="60"/>
      <c r="ER207" s="60"/>
      <c r="ES207" s="60"/>
      <c r="ET207" s="60"/>
      <c r="EU207" s="60"/>
      <c r="EV207" s="60"/>
      <c r="EW207" s="60"/>
      <c r="EX207" s="60"/>
      <c r="EY207" s="60"/>
      <c r="EZ207" s="60"/>
      <c r="FA207" s="60"/>
      <c r="FB207" s="60"/>
      <c r="FC207" s="60"/>
      <c r="FD207" s="60"/>
      <c r="FE207" s="60"/>
      <c r="FF207" s="60"/>
      <c r="FG207" s="60"/>
      <c r="FH207" s="60"/>
      <c r="FI207" s="60"/>
      <c r="FJ207" s="60"/>
      <c r="FK207" s="60"/>
      <c r="FL207" s="60"/>
      <c r="FM207" s="60"/>
      <c r="FN207" s="60"/>
      <c r="FO207" s="60"/>
      <c r="FP207" s="60"/>
      <c r="FQ207" s="60"/>
      <c r="FR207" s="60"/>
      <c r="FS207" s="60"/>
      <c r="FT207" s="60"/>
      <c r="FU207" s="60"/>
      <c r="FV207" s="60"/>
      <c r="FW207" s="60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</row>
    <row r="208" spans="1:253" ht="31.5">
      <c r="A208" s="65" t="s">
        <v>916</v>
      </c>
      <c r="B208" s="69">
        <f t="shared" si="53"/>
        <v>13563</v>
      </c>
      <c r="C208" s="69">
        <f t="shared" si="53"/>
        <v>13563</v>
      </c>
      <c r="D208" s="69"/>
      <c r="E208" s="69"/>
      <c r="F208" s="69"/>
      <c r="G208" s="69"/>
      <c r="H208" s="69">
        <v>13563</v>
      </c>
      <c r="I208" s="69">
        <v>13563</v>
      </c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0"/>
      <c r="FE208" s="60"/>
      <c r="FF208" s="60"/>
      <c r="FG208" s="60"/>
      <c r="FH208" s="60"/>
      <c r="FI208" s="60"/>
      <c r="FJ208" s="60"/>
      <c r="FK208" s="60"/>
      <c r="FL208" s="60"/>
      <c r="FM208" s="60"/>
      <c r="FN208" s="60"/>
      <c r="FO208" s="60"/>
      <c r="FP208" s="60"/>
      <c r="FQ208" s="60"/>
      <c r="FR208" s="60"/>
      <c r="FS208" s="60"/>
      <c r="FT208" s="60"/>
      <c r="FU208" s="60"/>
      <c r="FV208" s="60"/>
      <c r="FW208" s="60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</row>
    <row r="209" spans="1:253" ht="31.5">
      <c r="A209" s="68" t="s">
        <v>917</v>
      </c>
      <c r="B209" s="69">
        <f t="shared" si="53"/>
        <v>355800</v>
      </c>
      <c r="C209" s="69">
        <f t="shared" si="53"/>
        <v>0</v>
      </c>
      <c r="D209" s="69">
        <f>177000-177000</f>
        <v>0</v>
      </c>
      <c r="E209" s="69"/>
      <c r="F209" s="69"/>
      <c r="G209" s="69"/>
      <c r="H209" s="69">
        <v>0</v>
      </c>
      <c r="I209" s="69"/>
      <c r="J209" s="69"/>
      <c r="K209" s="69"/>
      <c r="L209" s="69"/>
      <c r="M209" s="69"/>
      <c r="N209" s="69">
        <f>177000</f>
        <v>177000</v>
      </c>
      <c r="O209" s="69"/>
      <c r="P209" s="69"/>
      <c r="Q209" s="69"/>
      <c r="R209" s="69">
        <v>178800</v>
      </c>
      <c r="S209" s="69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0"/>
      <c r="FE209" s="60"/>
      <c r="FF209" s="60"/>
      <c r="FG209" s="60"/>
      <c r="FH209" s="60"/>
      <c r="FI209" s="60"/>
      <c r="FJ209" s="60"/>
      <c r="FK209" s="60"/>
      <c r="FL209" s="60"/>
      <c r="FM209" s="60"/>
      <c r="FN209" s="60"/>
      <c r="FO209" s="60"/>
      <c r="FP209" s="60"/>
      <c r="FQ209" s="60"/>
      <c r="FR209" s="60"/>
      <c r="FS209" s="60"/>
      <c r="FT209" s="60"/>
      <c r="FU209" s="60"/>
      <c r="FV209" s="60"/>
      <c r="FW209" s="60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</row>
    <row r="210" spans="1:253" ht="15.75">
      <c r="A210" s="61" t="s">
        <v>612</v>
      </c>
      <c r="B210" s="62">
        <f t="shared" si="53"/>
        <v>30000</v>
      </c>
      <c r="C210" s="62">
        <f t="shared" si="53"/>
        <v>9300</v>
      </c>
      <c r="D210" s="62">
        <f aca="true" t="shared" si="59" ref="D210:S210">SUM(D211:D211)</f>
        <v>0</v>
      </c>
      <c r="E210" s="62">
        <f t="shared" si="59"/>
        <v>0</v>
      </c>
      <c r="F210" s="62">
        <f t="shared" si="59"/>
        <v>0</v>
      </c>
      <c r="G210" s="62">
        <f t="shared" si="59"/>
        <v>0</v>
      </c>
      <c r="H210" s="62">
        <f t="shared" si="59"/>
        <v>30000</v>
      </c>
      <c r="I210" s="62">
        <f t="shared" si="59"/>
        <v>9300</v>
      </c>
      <c r="J210" s="62">
        <f t="shared" si="59"/>
        <v>0</v>
      </c>
      <c r="K210" s="62">
        <f t="shared" si="59"/>
        <v>0</v>
      </c>
      <c r="L210" s="62">
        <f t="shared" si="59"/>
        <v>0</v>
      </c>
      <c r="M210" s="62">
        <f t="shared" si="59"/>
        <v>0</v>
      </c>
      <c r="N210" s="62">
        <f t="shared" si="59"/>
        <v>0</v>
      </c>
      <c r="O210" s="62">
        <f t="shared" si="59"/>
        <v>0</v>
      </c>
      <c r="P210" s="62">
        <f t="shared" si="59"/>
        <v>0</v>
      </c>
      <c r="Q210" s="62">
        <f t="shared" si="59"/>
        <v>0</v>
      </c>
      <c r="R210" s="62">
        <f t="shared" si="59"/>
        <v>0</v>
      </c>
      <c r="S210" s="62">
        <f t="shared" si="59"/>
        <v>0</v>
      </c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  <c r="DZ210" s="60"/>
      <c r="EA210" s="60"/>
      <c r="EB210" s="60"/>
      <c r="EC210" s="60"/>
      <c r="ED210" s="60"/>
      <c r="EE210" s="60"/>
      <c r="EF210" s="60"/>
      <c r="EG210" s="60"/>
      <c r="EH210" s="60"/>
      <c r="EI210" s="60"/>
      <c r="EJ210" s="60"/>
      <c r="EK210" s="60"/>
      <c r="EL210" s="60"/>
      <c r="EM210" s="60"/>
      <c r="EN210" s="60"/>
      <c r="EO210" s="60"/>
      <c r="EP210" s="60"/>
      <c r="EQ210" s="60"/>
      <c r="ER210" s="60"/>
      <c r="ES210" s="60"/>
      <c r="ET210" s="60"/>
      <c r="EU210" s="60"/>
      <c r="EV210" s="60"/>
      <c r="EW210" s="60"/>
      <c r="EX210" s="60"/>
      <c r="EY210" s="60"/>
      <c r="EZ210" s="60"/>
      <c r="FA210" s="60"/>
      <c r="FB210" s="60"/>
      <c r="FC210" s="60"/>
      <c r="FD210" s="60"/>
      <c r="FE210" s="60"/>
      <c r="FF210" s="60"/>
      <c r="FG210" s="60"/>
      <c r="FH210" s="60"/>
      <c r="FI210" s="60"/>
      <c r="FJ210" s="60"/>
      <c r="FK210" s="60"/>
      <c r="FL210" s="60"/>
      <c r="FM210" s="60"/>
      <c r="FN210" s="60"/>
      <c r="FO210" s="60"/>
      <c r="FP210" s="60"/>
      <c r="FQ210" s="60"/>
      <c r="FR210" s="60"/>
      <c r="FS210" s="60"/>
      <c r="FT210" s="60"/>
      <c r="FU210" s="60"/>
      <c r="FV210" s="60"/>
      <c r="FW210" s="60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</row>
    <row r="211" spans="1:253" ht="63">
      <c r="A211" s="68" t="s">
        <v>918</v>
      </c>
      <c r="B211" s="69">
        <f t="shared" si="53"/>
        <v>30000</v>
      </c>
      <c r="C211" s="69">
        <f t="shared" si="53"/>
        <v>9300</v>
      </c>
      <c r="D211" s="69"/>
      <c r="E211" s="69"/>
      <c r="F211" s="69"/>
      <c r="G211" s="69"/>
      <c r="H211" s="69">
        <v>30000</v>
      </c>
      <c r="I211" s="69">
        <v>9300</v>
      </c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0"/>
      <c r="FE211" s="60"/>
      <c r="FF211" s="60"/>
      <c r="FG211" s="60"/>
      <c r="FH211" s="60"/>
      <c r="FI211" s="60"/>
      <c r="FJ211" s="60"/>
      <c r="FK211" s="60"/>
      <c r="FL211" s="60"/>
      <c r="FM211" s="60"/>
      <c r="FN211" s="60"/>
      <c r="FO211" s="60"/>
      <c r="FP211" s="60"/>
      <c r="FQ211" s="60"/>
      <c r="FR211" s="60"/>
      <c r="FS211" s="60"/>
      <c r="FT211" s="60"/>
      <c r="FU211" s="60"/>
      <c r="FV211" s="60"/>
      <c r="FW211" s="60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</row>
    <row r="212" spans="1:253" ht="15.75">
      <c r="A212" s="61" t="s">
        <v>595</v>
      </c>
      <c r="B212" s="62">
        <f t="shared" si="53"/>
        <v>3196479</v>
      </c>
      <c r="C212" s="62">
        <f t="shared" si="53"/>
        <v>-138504</v>
      </c>
      <c r="D212" s="62">
        <f aca="true" t="shared" si="60" ref="D212:S212">SUM(D213,D215,D218)</f>
        <v>0</v>
      </c>
      <c r="E212" s="62">
        <f t="shared" si="60"/>
        <v>0</v>
      </c>
      <c r="F212" s="62">
        <f t="shared" si="60"/>
        <v>0</v>
      </c>
      <c r="G212" s="62">
        <f t="shared" si="60"/>
        <v>0</v>
      </c>
      <c r="H212" s="62">
        <f t="shared" si="60"/>
        <v>95510</v>
      </c>
      <c r="I212" s="62">
        <f t="shared" si="60"/>
        <v>8544</v>
      </c>
      <c r="J212" s="62">
        <f t="shared" si="60"/>
        <v>3100969</v>
      </c>
      <c r="K212" s="62">
        <f t="shared" si="60"/>
        <v>-147048</v>
      </c>
      <c r="L212" s="62">
        <f t="shared" si="60"/>
        <v>0</v>
      </c>
      <c r="M212" s="62">
        <f t="shared" si="60"/>
        <v>0</v>
      </c>
      <c r="N212" s="62">
        <f t="shared" si="60"/>
        <v>0</v>
      </c>
      <c r="O212" s="62">
        <f t="shared" si="60"/>
        <v>0</v>
      </c>
      <c r="P212" s="62">
        <f t="shared" si="60"/>
        <v>0</v>
      </c>
      <c r="Q212" s="62">
        <f t="shared" si="60"/>
        <v>0</v>
      </c>
      <c r="R212" s="62">
        <f t="shared" si="60"/>
        <v>0</v>
      </c>
      <c r="S212" s="62">
        <f t="shared" si="60"/>
        <v>0</v>
      </c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0"/>
      <c r="FE212" s="60"/>
      <c r="FF212" s="60"/>
      <c r="FG212" s="60"/>
      <c r="FH212" s="60"/>
      <c r="FI212" s="60"/>
      <c r="FJ212" s="60"/>
      <c r="FK212" s="60"/>
      <c r="FL212" s="60"/>
      <c r="FM212" s="60"/>
      <c r="FN212" s="60"/>
      <c r="FO212" s="60"/>
      <c r="FP212" s="60"/>
      <c r="FQ212" s="60"/>
      <c r="FR212" s="60"/>
      <c r="FS212" s="60"/>
      <c r="FT212" s="60"/>
      <c r="FU212" s="60"/>
      <c r="FV212" s="60"/>
      <c r="FW212" s="60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</row>
    <row r="213" spans="1:253" ht="31.5">
      <c r="A213" s="61" t="s">
        <v>601</v>
      </c>
      <c r="B213" s="62">
        <f t="shared" si="53"/>
        <v>1231273</v>
      </c>
      <c r="C213" s="62">
        <f t="shared" si="53"/>
        <v>0</v>
      </c>
      <c r="D213" s="62">
        <f aca="true" t="shared" si="61" ref="D213:S213">SUM(D214:D214)</f>
        <v>0</v>
      </c>
      <c r="E213" s="62">
        <f t="shared" si="61"/>
        <v>0</v>
      </c>
      <c r="F213" s="62">
        <f t="shared" si="61"/>
        <v>0</v>
      </c>
      <c r="G213" s="62">
        <f t="shared" si="61"/>
        <v>0</v>
      </c>
      <c r="H213" s="62">
        <f t="shared" si="61"/>
        <v>0</v>
      </c>
      <c r="I213" s="62">
        <f t="shared" si="61"/>
        <v>0</v>
      </c>
      <c r="J213" s="62">
        <f t="shared" si="61"/>
        <v>1231273</v>
      </c>
      <c r="K213" s="62">
        <f t="shared" si="61"/>
        <v>0</v>
      </c>
      <c r="L213" s="62">
        <f t="shared" si="61"/>
        <v>0</v>
      </c>
      <c r="M213" s="62">
        <f t="shared" si="61"/>
        <v>0</v>
      </c>
      <c r="N213" s="62">
        <f t="shared" si="61"/>
        <v>0</v>
      </c>
      <c r="O213" s="62">
        <f t="shared" si="61"/>
        <v>0</v>
      </c>
      <c r="P213" s="62">
        <f t="shared" si="61"/>
        <v>0</v>
      </c>
      <c r="Q213" s="62">
        <f t="shared" si="61"/>
        <v>0</v>
      </c>
      <c r="R213" s="62">
        <f t="shared" si="61"/>
        <v>0</v>
      </c>
      <c r="S213" s="62">
        <f t="shared" si="61"/>
        <v>0</v>
      </c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/>
      <c r="ED213" s="60"/>
      <c r="EE213" s="60"/>
      <c r="EF213" s="60"/>
      <c r="EG213" s="60"/>
      <c r="EH213" s="60"/>
      <c r="EI213" s="60"/>
      <c r="EJ213" s="60"/>
      <c r="EK213" s="60"/>
      <c r="EL213" s="60"/>
      <c r="EM213" s="60"/>
      <c r="EN213" s="60"/>
      <c r="EO213" s="60"/>
      <c r="EP213" s="60"/>
      <c r="EQ213" s="60"/>
      <c r="ER213" s="60"/>
      <c r="ES213" s="60"/>
      <c r="ET213" s="60"/>
      <c r="EU213" s="60"/>
      <c r="EV213" s="60"/>
      <c r="EW213" s="60"/>
      <c r="EX213" s="60"/>
      <c r="EY213" s="60"/>
      <c r="EZ213" s="60"/>
      <c r="FA213" s="60"/>
      <c r="FB213" s="60"/>
      <c r="FC213" s="60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</row>
    <row r="214" spans="1:253" ht="78.75">
      <c r="A214" s="68" t="s">
        <v>919</v>
      </c>
      <c r="B214" s="69">
        <f t="shared" si="53"/>
        <v>1231273</v>
      </c>
      <c r="C214" s="69">
        <f t="shared" si="53"/>
        <v>0</v>
      </c>
      <c r="D214" s="69"/>
      <c r="E214" s="69"/>
      <c r="F214" s="69"/>
      <c r="G214" s="69"/>
      <c r="H214" s="69"/>
      <c r="I214" s="69"/>
      <c r="J214" s="69">
        <v>1231273</v>
      </c>
      <c r="K214" s="69"/>
      <c r="L214" s="69"/>
      <c r="M214" s="69"/>
      <c r="N214" s="69"/>
      <c r="O214" s="69"/>
      <c r="P214" s="69"/>
      <c r="Q214" s="69"/>
      <c r="R214" s="69"/>
      <c r="S214" s="69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0"/>
      <c r="FE214" s="60"/>
      <c r="FF214" s="60"/>
      <c r="FG214" s="60"/>
      <c r="FH214" s="60"/>
      <c r="FI214" s="60"/>
      <c r="FJ214" s="60"/>
      <c r="FK214" s="60"/>
      <c r="FL214" s="60"/>
      <c r="FM214" s="60"/>
      <c r="FN214" s="60"/>
      <c r="FO214" s="60"/>
      <c r="FP214" s="60"/>
      <c r="FQ214" s="60"/>
      <c r="FR214" s="60"/>
      <c r="FS214" s="60"/>
      <c r="FT214" s="60"/>
      <c r="FU214" s="60"/>
      <c r="FV214" s="60"/>
      <c r="FW214" s="60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</row>
    <row r="215" spans="1:253" ht="15.75">
      <c r="A215" s="61" t="s">
        <v>605</v>
      </c>
      <c r="B215" s="62">
        <f t="shared" si="53"/>
        <v>940214</v>
      </c>
      <c r="C215" s="62">
        <f t="shared" si="53"/>
        <v>0</v>
      </c>
      <c r="D215" s="62">
        <f aca="true" t="shared" si="62" ref="D215:S215">SUM(D216:D217)</f>
        <v>0</v>
      </c>
      <c r="E215" s="62">
        <f t="shared" si="62"/>
        <v>0</v>
      </c>
      <c r="F215" s="62">
        <f t="shared" si="62"/>
        <v>0</v>
      </c>
      <c r="G215" s="62">
        <f t="shared" si="62"/>
        <v>0</v>
      </c>
      <c r="H215" s="62">
        <f t="shared" si="62"/>
        <v>80000</v>
      </c>
      <c r="I215" s="62">
        <f t="shared" si="62"/>
        <v>0</v>
      </c>
      <c r="J215" s="62">
        <f t="shared" si="62"/>
        <v>860214</v>
      </c>
      <c r="K215" s="62">
        <f t="shared" si="62"/>
        <v>0</v>
      </c>
      <c r="L215" s="62">
        <f t="shared" si="62"/>
        <v>0</v>
      </c>
      <c r="M215" s="62">
        <f t="shared" si="62"/>
        <v>0</v>
      </c>
      <c r="N215" s="62">
        <f t="shared" si="62"/>
        <v>0</v>
      </c>
      <c r="O215" s="62">
        <f t="shared" si="62"/>
        <v>0</v>
      </c>
      <c r="P215" s="62">
        <f t="shared" si="62"/>
        <v>0</v>
      </c>
      <c r="Q215" s="62">
        <f t="shared" si="62"/>
        <v>0</v>
      </c>
      <c r="R215" s="62">
        <f t="shared" si="62"/>
        <v>0</v>
      </c>
      <c r="S215" s="62">
        <f t="shared" si="62"/>
        <v>0</v>
      </c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  <c r="DZ215" s="60"/>
      <c r="EA215" s="60"/>
      <c r="EB215" s="60"/>
      <c r="EC215" s="60"/>
      <c r="ED215" s="60"/>
      <c r="EE215" s="60"/>
      <c r="EF215" s="60"/>
      <c r="EG215" s="60"/>
      <c r="EH215" s="60"/>
      <c r="EI215" s="60"/>
      <c r="EJ215" s="60"/>
      <c r="EK215" s="60"/>
      <c r="EL215" s="60"/>
      <c r="EM215" s="60"/>
      <c r="EN215" s="60"/>
      <c r="EO215" s="60"/>
      <c r="EP215" s="60"/>
      <c r="EQ215" s="60"/>
      <c r="ER215" s="60"/>
      <c r="ES215" s="60"/>
      <c r="ET215" s="60"/>
      <c r="EU215" s="60"/>
      <c r="EV215" s="60"/>
      <c r="EW215" s="60"/>
      <c r="EX215" s="60"/>
      <c r="EY215" s="60"/>
      <c r="EZ215" s="60"/>
      <c r="FA215" s="60"/>
      <c r="FB215" s="60"/>
      <c r="FC215" s="60"/>
      <c r="FD215" s="60"/>
      <c r="FE215" s="60"/>
      <c r="FF215" s="60"/>
      <c r="FG215" s="60"/>
      <c r="FH215" s="60"/>
      <c r="FI215" s="60"/>
      <c r="FJ215" s="60"/>
      <c r="FK215" s="60"/>
      <c r="FL215" s="60"/>
      <c r="FM215" s="60"/>
      <c r="FN215" s="60"/>
      <c r="FO215" s="60"/>
      <c r="FP215" s="60"/>
      <c r="FQ215" s="60"/>
      <c r="FR215" s="60"/>
      <c r="FS215" s="60"/>
      <c r="FT215" s="60"/>
      <c r="FU215" s="60"/>
      <c r="FV215" s="60"/>
      <c r="FW215" s="60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</row>
    <row r="216" spans="1:253" ht="94.5">
      <c r="A216" s="68" t="s">
        <v>627</v>
      </c>
      <c r="B216" s="69">
        <f aca="true" t="shared" si="63" ref="B216:C237">D216+F216+H216+J216+L216+N216+P216+R216</f>
        <v>860214</v>
      </c>
      <c r="C216" s="69">
        <f t="shared" si="63"/>
        <v>0</v>
      </c>
      <c r="D216" s="69"/>
      <c r="E216" s="69"/>
      <c r="F216" s="69"/>
      <c r="G216" s="69"/>
      <c r="H216" s="69"/>
      <c r="I216" s="69"/>
      <c r="J216" s="69">
        <v>860214</v>
      </c>
      <c r="K216" s="69"/>
      <c r="L216" s="69"/>
      <c r="M216" s="69"/>
      <c r="N216" s="69"/>
      <c r="O216" s="69"/>
      <c r="P216" s="69"/>
      <c r="Q216" s="69"/>
      <c r="R216" s="69"/>
      <c r="S216" s="69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0"/>
      <c r="FE216" s="60"/>
      <c r="FF216" s="60"/>
      <c r="FG216" s="60"/>
      <c r="FH216" s="60"/>
      <c r="FI216" s="60"/>
      <c r="FJ216" s="60"/>
      <c r="FK216" s="60"/>
      <c r="FL216" s="60"/>
      <c r="FM216" s="60"/>
      <c r="FN216" s="60"/>
      <c r="FO216" s="60"/>
      <c r="FP216" s="60"/>
      <c r="FQ216" s="60"/>
      <c r="FR216" s="60"/>
      <c r="FS216" s="60"/>
      <c r="FT216" s="60"/>
      <c r="FU216" s="60"/>
      <c r="FV216" s="60"/>
      <c r="FW216" s="60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</row>
    <row r="217" spans="1:253" ht="31.5">
      <c r="A217" s="68" t="s">
        <v>920</v>
      </c>
      <c r="B217" s="69">
        <f t="shared" si="63"/>
        <v>80000</v>
      </c>
      <c r="C217" s="69">
        <f t="shared" si="63"/>
        <v>0</v>
      </c>
      <c r="D217" s="69"/>
      <c r="E217" s="69"/>
      <c r="F217" s="69"/>
      <c r="G217" s="69"/>
      <c r="H217" s="69">
        <v>80000</v>
      </c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0"/>
      <c r="FE217" s="60"/>
      <c r="FF217" s="60"/>
      <c r="FG217" s="60"/>
      <c r="FH217" s="60"/>
      <c r="FI217" s="60"/>
      <c r="FJ217" s="60"/>
      <c r="FK217" s="60"/>
      <c r="FL217" s="60"/>
      <c r="FM217" s="60"/>
      <c r="FN217" s="60"/>
      <c r="FO217" s="60"/>
      <c r="FP217" s="60"/>
      <c r="FQ217" s="60"/>
      <c r="FR217" s="60"/>
      <c r="FS217" s="60"/>
      <c r="FT217" s="60"/>
      <c r="FU217" s="60"/>
      <c r="FV217" s="60"/>
      <c r="FW217" s="60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</row>
    <row r="218" spans="1:253" ht="15.75">
      <c r="A218" s="61" t="s">
        <v>612</v>
      </c>
      <c r="B218" s="62">
        <f t="shared" si="63"/>
        <v>1024992</v>
      </c>
      <c r="C218" s="62">
        <f t="shared" si="63"/>
        <v>-138504</v>
      </c>
      <c r="D218" s="62">
        <f aca="true" t="shared" si="64" ref="D218:S218">SUM(D219:D220)</f>
        <v>0</v>
      </c>
      <c r="E218" s="62">
        <f t="shared" si="64"/>
        <v>0</v>
      </c>
      <c r="F218" s="62">
        <f t="shared" si="64"/>
        <v>0</v>
      </c>
      <c r="G218" s="62">
        <f t="shared" si="64"/>
        <v>0</v>
      </c>
      <c r="H218" s="62">
        <f t="shared" si="64"/>
        <v>15510</v>
      </c>
      <c r="I218" s="62">
        <f t="shared" si="64"/>
        <v>8544</v>
      </c>
      <c r="J218" s="62">
        <f t="shared" si="64"/>
        <v>1009482</v>
      </c>
      <c r="K218" s="62">
        <f t="shared" si="64"/>
        <v>-147048</v>
      </c>
      <c r="L218" s="62">
        <f t="shared" si="64"/>
        <v>0</v>
      </c>
      <c r="M218" s="62">
        <f t="shared" si="64"/>
        <v>0</v>
      </c>
      <c r="N218" s="62">
        <f t="shared" si="64"/>
        <v>0</v>
      </c>
      <c r="O218" s="62">
        <f t="shared" si="64"/>
        <v>0</v>
      </c>
      <c r="P218" s="62">
        <f t="shared" si="64"/>
        <v>0</v>
      </c>
      <c r="Q218" s="62">
        <f t="shared" si="64"/>
        <v>0</v>
      </c>
      <c r="R218" s="62">
        <f t="shared" si="64"/>
        <v>0</v>
      </c>
      <c r="S218" s="62">
        <f t="shared" si="64"/>
        <v>0</v>
      </c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  <c r="DZ218" s="60"/>
      <c r="EA218" s="60"/>
      <c r="EB218" s="60"/>
      <c r="EC218" s="60"/>
      <c r="ED218" s="60"/>
      <c r="EE218" s="60"/>
      <c r="EF218" s="60"/>
      <c r="EG218" s="60"/>
      <c r="EH218" s="60"/>
      <c r="EI218" s="60"/>
      <c r="EJ218" s="60"/>
      <c r="EK218" s="60"/>
      <c r="EL218" s="60"/>
      <c r="EM218" s="60"/>
      <c r="EN218" s="60"/>
      <c r="EO218" s="60"/>
      <c r="EP218" s="60"/>
      <c r="EQ218" s="60"/>
      <c r="ER218" s="60"/>
      <c r="ES218" s="60"/>
      <c r="ET218" s="60"/>
      <c r="EU218" s="60"/>
      <c r="EV218" s="60"/>
      <c r="EW218" s="60"/>
      <c r="EX218" s="60"/>
      <c r="EY218" s="60"/>
      <c r="EZ218" s="60"/>
      <c r="FA218" s="60"/>
      <c r="FB218" s="60"/>
      <c r="FC218" s="60"/>
      <c r="FD218" s="60"/>
      <c r="FE218" s="60"/>
      <c r="FF218" s="60"/>
      <c r="FG218" s="60"/>
      <c r="FH218" s="60"/>
      <c r="FI218" s="60"/>
      <c r="FJ218" s="60"/>
      <c r="FK218" s="60"/>
      <c r="FL218" s="60"/>
      <c r="FM218" s="60"/>
      <c r="FN218" s="60"/>
      <c r="FO218" s="60"/>
      <c r="FP218" s="60"/>
      <c r="FQ218" s="60"/>
      <c r="FR218" s="60"/>
      <c r="FS218" s="60"/>
      <c r="FT218" s="60"/>
      <c r="FU218" s="60"/>
      <c r="FV218" s="60"/>
      <c r="FW218" s="60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</row>
    <row r="219" spans="1:253" ht="31.5">
      <c r="A219" s="68" t="s">
        <v>921</v>
      </c>
      <c r="B219" s="69">
        <f t="shared" si="63"/>
        <v>15510</v>
      </c>
      <c r="C219" s="69">
        <f t="shared" si="63"/>
        <v>8544</v>
      </c>
      <c r="D219" s="69">
        <v>0</v>
      </c>
      <c r="E219" s="69"/>
      <c r="F219" s="69">
        <v>0</v>
      </c>
      <c r="G219" s="69"/>
      <c r="H219" s="69">
        <v>15510</v>
      </c>
      <c r="I219" s="69">
        <f>8544</f>
        <v>8544</v>
      </c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</row>
    <row r="220" spans="1:253" ht="78.75">
      <c r="A220" s="68" t="s">
        <v>628</v>
      </c>
      <c r="B220" s="69">
        <f t="shared" si="63"/>
        <v>1009482</v>
      </c>
      <c r="C220" s="69">
        <f t="shared" si="63"/>
        <v>-147048</v>
      </c>
      <c r="D220" s="69"/>
      <c r="E220" s="69"/>
      <c r="F220" s="69"/>
      <c r="G220" s="69"/>
      <c r="H220" s="69"/>
      <c r="I220" s="69"/>
      <c r="J220" s="69">
        <v>1009482</v>
      </c>
      <c r="K220" s="69">
        <f>14820-161868</f>
        <v>-147048</v>
      </c>
      <c r="L220" s="69"/>
      <c r="M220" s="69"/>
      <c r="N220" s="69"/>
      <c r="O220" s="69"/>
      <c r="P220" s="69"/>
      <c r="Q220" s="69"/>
      <c r="R220" s="69"/>
      <c r="S220" s="69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0"/>
      <c r="FE220" s="60"/>
      <c r="FF220" s="60"/>
      <c r="FG220" s="60"/>
      <c r="FH220" s="60"/>
      <c r="FI220" s="60"/>
      <c r="FJ220" s="60"/>
      <c r="FK220" s="60"/>
      <c r="FL220" s="60"/>
      <c r="FM220" s="60"/>
      <c r="FN220" s="60"/>
      <c r="FO220" s="60"/>
      <c r="FP220" s="60"/>
      <c r="FQ220" s="60"/>
      <c r="FR220" s="60"/>
      <c r="FS220" s="60"/>
      <c r="FT220" s="60"/>
      <c r="FU220" s="60"/>
      <c r="FV220" s="60"/>
      <c r="FW220" s="60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</row>
    <row r="221" spans="1:253" ht="15.75">
      <c r="A221" s="61" t="s">
        <v>629</v>
      </c>
      <c r="B221" s="62">
        <f t="shared" si="63"/>
        <v>21490</v>
      </c>
      <c r="C221" s="62">
        <f t="shared" si="63"/>
        <v>359</v>
      </c>
      <c r="D221" s="62">
        <f aca="true" t="shared" si="65" ref="D221:S221">SUM(D222,D225)</f>
        <v>0</v>
      </c>
      <c r="E221" s="62">
        <f t="shared" si="65"/>
        <v>0</v>
      </c>
      <c r="F221" s="62">
        <f t="shared" si="65"/>
        <v>0</v>
      </c>
      <c r="G221" s="62">
        <f t="shared" si="65"/>
        <v>0</v>
      </c>
      <c r="H221" s="62">
        <f t="shared" si="65"/>
        <v>19020</v>
      </c>
      <c r="I221" s="62">
        <f t="shared" si="65"/>
        <v>0</v>
      </c>
      <c r="J221" s="62">
        <f t="shared" si="65"/>
        <v>0</v>
      </c>
      <c r="K221" s="62">
        <f t="shared" si="65"/>
        <v>0</v>
      </c>
      <c r="L221" s="62">
        <f t="shared" si="65"/>
        <v>2470</v>
      </c>
      <c r="M221" s="62">
        <f t="shared" si="65"/>
        <v>359</v>
      </c>
      <c r="N221" s="62">
        <f t="shared" si="65"/>
        <v>0</v>
      </c>
      <c r="O221" s="62">
        <f t="shared" si="65"/>
        <v>0</v>
      </c>
      <c r="P221" s="62">
        <f t="shared" si="65"/>
        <v>0</v>
      </c>
      <c r="Q221" s="62">
        <f t="shared" si="65"/>
        <v>0</v>
      </c>
      <c r="R221" s="62">
        <f t="shared" si="65"/>
        <v>0</v>
      </c>
      <c r="S221" s="62">
        <f t="shared" si="65"/>
        <v>0</v>
      </c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  <c r="DZ221" s="60"/>
      <c r="EA221" s="60"/>
      <c r="EB221" s="60"/>
      <c r="EC221" s="60"/>
      <c r="ED221" s="60"/>
      <c r="EE221" s="60"/>
      <c r="EF221" s="60"/>
      <c r="EG221" s="60"/>
      <c r="EH221" s="60"/>
      <c r="EI221" s="60"/>
      <c r="EJ221" s="60"/>
      <c r="EK221" s="60"/>
      <c r="EL221" s="60"/>
      <c r="EM221" s="60"/>
      <c r="EN221" s="60"/>
      <c r="EO221" s="60"/>
      <c r="EP221" s="60"/>
      <c r="EQ221" s="60"/>
      <c r="ER221" s="60"/>
      <c r="ES221" s="60"/>
      <c r="ET221" s="60"/>
      <c r="EU221" s="60"/>
      <c r="EV221" s="60"/>
      <c r="EW221" s="60"/>
      <c r="EX221" s="60"/>
      <c r="EY221" s="60"/>
      <c r="EZ221" s="60"/>
      <c r="FA221" s="60"/>
      <c r="FB221" s="60"/>
      <c r="FC221" s="60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0"/>
      <c r="FY221" s="60"/>
      <c r="FZ221" s="60"/>
      <c r="GA221" s="60"/>
      <c r="GB221" s="60"/>
      <c r="GC221" s="60"/>
      <c r="GD221" s="60"/>
      <c r="GE221" s="60"/>
      <c r="GF221" s="60"/>
      <c r="GG221" s="60"/>
      <c r="GH221" s="60"/>
      <c r="GI221" s="60"/>
      <c r="GJ221" s="60"/>
      <c r="GK221" s="60"/>
      <c r="GL221" s="60"/>
      <c r="GM221" s="60"/>
      <c r="GN221" s="60"/>
      <c r="GO221" s="60"/>
      <c r="GP221" s="60"/>
      <c r="GQ221" s="60"/>
      <c r="GR221" s="60"/>
      <c r="GS221" s="60"/>
      <c r="GT221" s="60"/>
      <c r="GU221" s="60"/>
      <c r="GV221" s="60"/>
      <c r="GW221" s="60"/>
      <c r="GX221" s="60"/>
      <c r="GY221" s="60"/>
      <c r="GZ221" s="60"/>
      <c r="HA221" s="60"/>
      <c r="HB221" s="60"/>
      <c r="HC221" s="60"/>
      <c r="HD221" s="60"/>
      <c r="HE221" s="60"/>
      <c r="HF221" s="60"/>
      <c r="HG221" s="60"/>
      <c r="HH221" s="60"/>
      <c r="HI221" s="60"/>
      <c r="HJ221" s="60"/>
      <c r="HK221" s="60"/>
      <c r="HL221" s="60"/>
      <c r="HM221" s="60"/>
      <c r="HN221" s="60"/>
      <c r="HO221" s="60"/>
      <c r="HP221" s="60"/>
      <c r="HQ221" s="60"/>
      <c r="HR221" s="60"/>
      <c r="HS221" s="60"/>
      <c r="HT221" s="60"/>
      <c r="HU221" s="60"/>
      <c r="HV221" s="60"/>
      <c r="HW221" s="60"/>
      <c r="HX221" s="60"/>
      <c r="HY221" s="60"/>
      <c r="HZ221" s="60"/>
      <c r="IA221" s="60"/>
      <c r="IB221" s="60"/>
      <c r="IC221" s="60"/>
      <c r="ID221" s="60"/>
      <c r="IE221" s="60"/>
      <c r="IF221" s="60"/>
      <c r="IG221" s="60"/>
      <c r="IH221" s="60"/>
      <c r="II221" s="60"/>
      <c r="IJ221" s="60"/>
      <c r="IK221" s="60"/>
      <c r="IL221" s="60"/>
      <c r="IM221" s="60"/>
      <c r="IN221" s="60"/>
      <c r="IO221" s="60"/>
      <c r="IP221" s="60"/>
      <c r="IQ221" s="60"/>
      <c r="IR221" s="60"/>
      <c r="IS221" s="60"/>
    </row>
    <row r="222" spans="1:253" ht="15.75">
      <c r="A222" s="61" t="s">
        <v>563</v>
      </c>
      <c r="B222" s="62">
        <f t="shared" si="63"/>
        <v>19020</v>
      </c>
      <c r="C222" s="62">
        <f t="shared" si="63"/>
        <v>0</v>
      </c>
      <c r="D222" s="62">
        <f aca="true" t="shared" si="66" ref="D222:S222">SUM(D223)</f>
        <v>0</v>
      </c>
      <c r="E222" s="62">
        <f t="shared" si="66"/>
        <v>0</v>
      </c>
      <c r="F222" s="62">
        <f t="shared" si="66"/>
        <v>0</v>
      </c>
      <c r="G222" s="62">
        <f t="shared" si="66"/>
        <v>0</v>
      </c>
      <c r="H222" s="62">
        <f t="shared" si="66"/>
        <v>19020</v>
      </c>
      <c r="I222" s="62">
        <f t="shared" si="66"/>
        <v>0</v>
      </c>
      <c r="J222" s="62">
        <f t="shared" si="66"/>
        <v>0</v>
      </c>
      <c r="K222" s="62">
        <f t="shared" si="66"/>
        <v>0</v>
      </c>
      <c r="L222" s="62">
        <f t="shared" si="66"/>
        <v>0</v>
      </c>
      <c r="M222" s="62">
        <f t="shared" si="66"/>
        <v>0</v>
      </c>
      <c r="N222" s="62">
        <f t="shared" si="66"/>
        <v>0</v>
      </c>
      <c r="O222" s="62">
        <f t="shared" si="66"/>
        <v>0</v>
      </c>
      <c r="P222" s="62">
        <f t="shared" si="66"/>
        <v>0</v>
      </c>
      <c r="Q222" s="62">
        <f t="shared" si="66"/>
        <v>0</v>
      </c>
      <c r="R222" s="62">
        <f t="shared" si="66"/>
        <v>0</v>
      </c>
      <c r="S222" s="62">
        <f t="shared" si="66"/>
        <v>0</v>
      </c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</row>
    <row r="223" spans="1:253" ht="31.5">
      <c r="A223" s="61" t="s">
        <v>630</v>
      </c>
      <c r="B223" s="62">
        <f t="shared" si="63"/>
        <v>19020</v>
      </c>
      <c r="C223" s="62">
        <f t="shared" si="63"/>
        <v>0</v>
      </c>
      <c r="D223" s="62">
        <f aca="true" t="shared" si="67" ref="D223:S223">SUM(D224:D224)</f>
        <v>0</v>
      </c>
      <c r="E223" s="62">
        <f t="shared" si="67"/>
        <v>0</v>
      </c>
      <c r="F223" s="62">
        <f t="shared" si="67"/>
        <v>0</v>
      </c>
      <c r="G223" s="62">
        <f t="shared" si="67"/>
        <v>0</v>
      </c>
      <c r="H223" s="62">
        <f t="shared" si="67"/>
        <v>19020</v>
      </c>
      <c r="I223" s="62">
        <f t="shared" si="67"/>
        <v>0</v>
      </c>
      <c r="J223" s="62">
        <f t="shared" si="67"/>
        <v>0</v>
      </c>
      <c r="K223" s="62">
        <f t="shared" si="67"/>
        <v>0</v>
      </c>
      <c r="L223" s="62">
        <f t="shared" si="67"/>
        <v>0</v>
      </c>
      <c r="M223" s="62">
        <f t="shared" si="67"/>
        <v>0</v>
      </c>
      <c r="N223" s="62">
        <f t="shared" si="67"/>
        <v>0</v>
      </c>
      <c r="O223" s="62">
        <f t="shared" si="67"/>
        <v>0</v>
      </c>
      <c r="P223" s="62">
        <f t="shared" si="67"/>
        <v>0</v>
      </c>
      <c r="Q223" s="62">
        <f t="shared" si="67"/>
        <v>0</v>
      </c>
      <c r="R223" s="62">
        <f t="shared" si="67"/>
        <v>0</v>
      </c>
      <c r="S223" s="62">
        <f t="shared" si="67"/>
        <v>0</v>
      </c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</row>
    <row r="224" spans="1:253" ht="31.5">
      <c r="A224" s="74" t="s">
        <v>922</v>
      </c>
      <c r="B224" s="66">
        <f t="shared" si="63"/>
        <v>19020</v>
      </c>
      <c r="C224" s="66">
        <f t="shared" si="63"/>
        <v>0</v>
      </c>
      <c r="D224" s="66"/>
      <c r="E224" s="66"/>
      <c r="F224" s="66"/>
      <c r="G224" s="66"/>
      <c r="H224" s="66">
        <v>19020</v>
      </c>
      <c r="I224" s="66"/>
      <c r="J224" s="66"/>
      <c r="K224" s="66"/>
      <c r="L224" s="66"/>
      <c r="M224" s="66"/>
      <c r="N224" s="66"/>
      <c r="O224" s="66"/>
      <c r="P224" s="66"/>
      <c r="Q224" s="66"/>
      <c r="R224" s="66">
        <v>0</v>
      </c>
      <c r="S224" s="66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</row>
    <row r="225" spans="1:253" ht="31.5">
      <c r="A225" s="61" t="s">
        <v>589</v>
      </c>
      <c r="B225" s="62">
        <f t="shared" si="63"/>
        <v>2470</v>
      </c>
      <c r="C225" s="62">
        <f t="shared" si="63"/>
        <v>359</v>
      </c>
      <c r="D225" s="62">
        <f>SUM(D226)</f>
        <v>0</v>
      </c>
      <c r="E225" s="62">
        <f>SUM(E226)</f>
        <v>0</v>
      </c>
      <c r="F225" s="62">
        <f>SUM(F226)</f>
        <v>0</v>
      </c>
      <c r="G225" s="62">
        <f>SUM(G226)</f>
        <v>0</v>
      </c>
      <c r="H225" s="62">
        <v>0</v>
      </c>
      <c r="I225" s="62">
        <f aca="true" t="shared" si="68" ref="I225:S225">SUM(I226)</f>
        <v>0</v>
      </c>
      <c r="J225" s="62">
        <f t="shared" si="68"/>
        <v>0</v>
      </c>
      <c r="K225" s="62">
        <f t="shared" si="68"/>
        <v>0</v>
      </c>
      <c r="L225" s="62">
        <f t="shared" si="68"/>
        <v>2470</v>
      </c>
      <c r="M225" s="62">
        <f t="shared" si="68"/>
        <v>359</v>
      </c>
      <c r="N225" s="62">
        <f t="shared" si="68"/>
        <v>0</v>
      </c>
      <c r="O225" s="62">
        <f t="shared" si="68"/>
        <v>0</v>
      </c>
      <c r="P225" s="62">
        <f t="shared" si="68"/>
        <v>0</v>
      </c>
      <c r="Q225" s="62">
        <f t="shared" si="68"/>
        <v>0</v>
      </c>
      <c r="R225" s="62">
        <f t="shared" si="68"/>
        <v>0</v>
      </c>
      <c r="S225" s="62">
        <f t="shared" si="68"/>
        <v>0</v>
      </c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  <c r="DZ225" s="60"/>
      <c r="EA225" s="60"/>
      <c r="EB225" s="60"/>
      <c r="EC225" s="60"/>
      <c r="ED225" s="60"/>
      <c r="EE225" s="60"/>
      <c r="EF225" s="60"/>
      <c r="EG225" s="60"/>
      <c r="EH225" s="60"/>
      <c r="EI225" s="60"/>
      <c r="EJ225" s="60"/>
      <c r="EK225" s="60"/>
      <c r="EL225" s="60"/>
      <c r="EM225" s="60"/>
      <c r="EN225" s="60"/>
      <c r="EO225" s="60"/>
      <c r="EP225" s="60"/>
      <c r="EQ225" s="60"/>
      <c r="ER225" s="60"/>
      <c r="ES225" s="60"/>
      <c r="ET225" s="60"/>
      <c r="EU225" s="60"/>
      <c r="EV225" s="60"/>
      <c r="EW225" s="60"/>
      <c r="EX225" s="60"/>
      <c r="EY225" s="60"/>
      <c r="EZ225" s="60"/>
      <c r="FA225" s="60"/>
      <c r="FB225" s="60"/>
      <c r="FC225" s="60"/>
      <c r="FD225" s="60"/>
      <c r="FE225" s="60"/>
      <c r="FF225" s="60"/>
      <c r="FG225" s="60"/>
      <c r="FH225" s="60"/>
      <c r="FI225" s="60"/>
      <c r="FJ225" s="60"/>
      <c r="FK225" s="60"/>
      <c r="FL225" s="60"/>
      <c r="FM225" s="60"/>
      <c r="FN225" s="60"/>
      <c r="FO225" s="60"/>
      <c r="FP225" s="60"/>
      <c r="FQ225" s="60"/>
      <c r="FR225" s="60"/>
      <c r="FS225" s="60"/>
      <c r="FT225" s="60"/>
      <c r="FU225" s="60"/>
      <c r="FV225" s="60"/>
      <c r="FW225" s="60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</row>
    <row r="226" spans="1:253" ht="31.5">
      <c r="A226" s="61" t="s">
        <v>630</v>
      </c>
      <c r="B226" s="62">
        <f t="shared" si="63"/>
        <v>2470</v>
      </c>
      <c r="C226" s="62">
        <f t="shared" si="63"/>
        <v>359</v>
      </c>
      <c r="D226" s="62">
        <f aca="true" t="shared" si="69" ref="D226:S226">SUM(D227:D227)</f>
        <v>0</v>
      </c>
      <c r="E226" s="62">
        <f t="shared" si="69"/>
        <v>0</v>
      </c>
      <c r="F226" s="62">
        <f t="shared" si="69"/>
        <v>0</v>
      </c>
      <c r="G226" s="62">
        <f t="shared" si="69"/>
        <v>0</v>
      </c>
      <c r="H226" s="62">
        <f t="shared" si="69"/>
        <v>0</v>
      </c>
      <c r="I226" s="62">
        <f t="shared" si="69"/>
        <v>0</v>
      </c>
      <c r="J226" s="62">
        <f t="shared" si="69"/>
        <v>0</v>
      </c>
      <c r="K226" s="62">
        <f t="shared" si="69"/>
        <v>0</v>
      </c>
      <c r="L226" s="62">
        <f t="shared" si="69"/>
        <v>2470</v>
      </c>
      <c r="M226" s="62">
        <f t="shared" si="69"/>
        <v>359</v>
      </c>
      <c r="N226" s="62">
        <f t="shared" si="69"/>
        <v>0</v>
      </c>
      <c r="O226" s="62">
        <f t="shared" si="69"/>
        <v>0</v>
      </c>
      <c r="P226" s="62">
        <f t="shared" si="69"/>
        <v>0</v>
      </c>
      <c r="Q226" s="62">
        <f t="shared" si="69"/>
        <v>0</v>
      </c>
      <c r="R226" s="62">
        <f t="shared" si="69"/>
        <v>0</v>
      </c>
      <c r="S226" s="62">
        <f t="shared" si="69"/>
        <v>0</v>
      </c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</row>
    <row r="227" spans="1:253" ht="31.5">
      <c r="A227" s="65" t="s">
        <v>923</v>
      </c>
      <c r="B227" s="69">
        <f t="shared" si="63"/>
        <v>2470</v>
      </c>
      <c r="C227" s="69">
        <f t="shared" si="63"/>
        <v>359</v>
      </c>
      <c r="D227" s="69"/>
      <c r="E227" s="69"/>
      <c r="F227" s="69"/>
      <c r="G227" s="69"/>
      <c r="H227" s="69"/>
      <c r="I227" s="69"/>
      <c r="J227" s="69"/>
      <c r="K227" s="69"/>
      <c r="L227" s="69">
        <v>2470</v>
      </c>
      <c r="M227" s="69">
        <v>359</v>
      </c>
      <c r="N227" s="69"/>
      <c r="O227" s="69"/>
      <c r="P227" s="69"/>
      <c r="Q227" s="69"/>
      <c r="R227" s="69"/>
      <c r="S227" s="69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</row>
    <row r="228" spans="1:253" ht="15.75">
      <c r="A228" s="77" t="s">
        <v>631</v>
      </c>
      <c r="B228" s="62">
        <f t="shared" si="63"/>
        <v>104500</v>
      </c>
      <c r="C228" s="62">
        <f t="shared" si="63"/>
        <v>4500</v>
      </c>
      <c r="D228" s="62">
        <f aca="true" t="shared" si="70" ref="D228:S228">SUM(D229)</f>
        <v>0</v>
      </c>
      <c r="E228" s="62">
        <f t="shared" si="70"/>
        <v>0</v>
      </c>
      <c r="F228" s="62">
        <f t="shared" si="70"/>
        <v>0</v>
      </c>
      <c r="G228" s="62">
        <f t="shared" si="70"/>
        <v>0</v>
      </c>
      <c r="H228" s="62">
        <f t="shared" si="70"/>
        <v>104500</v>
      </c>
      <c r="I228" s="62">
        <f t="shared" si="70"/>
        <v>4500</v>
      </c>
      <c r="J228" s="62">
        <f t="shared" si="70"/>
        <v>0</v>
      </c>
      <c r="K228" s="62">
        <f t="shared" si="70"/>
        <v>0</v>
      </c>
      <c r="L228" s="62">
        <f t="shared" si="70"/>
        <v>0</v>
      </c>
      <c r="M228" s="62">
        <f t="shared" si="70"/>
        <v>0</v>
      </c>
      <c r="N228" s="62">
        <f t="shared" si="70"/>
        <v>0</v>
      </c>
      <c r="O228" s="62">
        <f t="shared" si="70"/>
        <v>0</v>
      </c>
      <c r="P228" s="62">
        <f t="shared" si="70"/>
        <v>0</v>
      </c>
      <c r="Q228" s="62">
        <f t="shared" si="70"/>
        <v>0</v>
      </c>
      <c r="R228" s="62">
        <f t="shared" si="70"/>
        <v>0</v>
      </c>
      <c r="S228" s="62">
        <f t="shared" si="70"/>
        <v>0</v>
      </c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</row>
    <row r="229" spans="1:253" ht="31.5">
      <c r="A229" s="61" t="s">
        <v>583</v>
      </c>
      <c r="B229" s="62">
        <f t="shared" si="63"/>
        <v>104500</v>
      </c>
      <c r="C229" s="62">
        <f t="shared" si="63"/>
        <v>4500</v>
      </c>
      <c r="D229" s="62">
        <f aca="true" t="shared" si="71" ref="D229:S229">SUM(D230:D231)</f>
        <v>0</v>
      </c>
      <c r="E229" s="62">
        <f t="shared" si="71"/>
        <v>0</v>
      </c>
      <c r="F229" s="62">
        <f t="shared" si="71"/>
        <v>0</v>
      </c>
      <c r="G229" s="62">
        <f t="shared" si="71"/>
        <v>0</v>
      </c>
      <c r="H229" s="62">
        <f t="shared" si="71"/>
        <v>104500</v>
      </c>
      <c r="I229" s="62">
        <f t="shared" si="71"/>
        <v>4500</v>
      </c>
      <c r="J229" s="62">
        <f t="shared" si="71"/>
        <v>0</v>
      </c>
      <c r="K229" s="62">
        <f t="shared" si="71"/>
        <v>0</v>
      </c>
      <c r="L229" s="62">
        <f t="shared" si="71"/>
        <v>0</v>
      </c>
      <c r="M229" s="62">
        <f t="shared" si="71"/>
        <v>0</v>
      </c>
      <c r="N229" s="62">
        <f t="shared" si="71"/>
        <v>0</v>
      </c>
      <c r="O229" s="62">
        <f t="shared" si="71"/>
        <v>0</v>
      </c>
      <c r="P229" s="62">
        <f t="shared" si="71"/>
        <v>0</v>
      </c>
      <c r="Q229" s="62">
        <f t="shared" si="71"/>
        <v>0</v>
      </c>
      <c r="R229" s="62">
        <f t="shared" si="71"/>
        <v>0</v>
      </c>
      <c r="S229" s="62">
        <f t="shared" si="71"/>
        <v>0</v>
      </c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</row>
    <row r="230" spans="1:253" ht="47.25">
      <c r="A230" s="73" t="s">
        <v>632</v>
      </c>
      <c r="B230" s="69">
        <f t="shared" si="63"/>
        <v>100000</v>
      </c>
      <c r="C230" s="69">
        <f t="shared" si="63"/>
        <v>0</v>
      </c>
      <c r="D230" s="69"/>
      <c r="E230" s="69"/>
      <c r="F230" s="69"/>
      <c r="G230" s="69"/>
      <c r="H230" s="69">
        <v>100000</v>
      </c>
      <c r="I230" s="69"/>
      <c r="J230" s="69"/>
      <c r="K230" s="69"/>
      <c r="L230" s="69"/>
      <c r="M230" s="69"/>
      <c r="N230" s="69"/>
      <c r="O230" s="69"/>
      <c r="P230" s="69"/>
      <c r="Q230" s="69"/>
      <c r="R230" s="76"/>
      <c r="S230" s="69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0"/>
      <c r="FE230" s="60"/>
      <c r="FF230" s="60"/>
      <c r="FG230" s="60"/>
      <c r="FH230" s="60"/>
      <c r="FI230" s="60"/>
      <c r="FJ230" s="60"/>
      <c r="FK230" s="60"/>
      <c r="FL230" s="60"/>
      <c r="FM230" s="60"/>
      <c r="FN230" s="60"/>
      <c r="FO230" s="60"/>
      <c r="FP230" s="60"/>
      <c r="FQ230" s="60"/>
      <c r="FR230" s="60"/>
      <c r="FS230" s="60"/>
      <c r="FT230" s="60"/>
      <c r="FU230" s="60"/>
      <c r="FV230" s="60"/>
      <c r="FW230" s="60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</row>
    <row r="231" spans="1:253" ht="31.5">
      <c r="A231" s="73" t="s">
        <v>924</v>
      </c>
      <c r="B231" s="69">
        <f t="shared" si="63"/>
        <v>4500</v>
      </c>
      <c r="C231" s="69">
        <f t="shared" si="63"/>
        <v>4500</v>
      </c>
      <c r="D231" s="69"/>
      <c r="E231" s="69"/>
      <c r="F231" s="69"/>
      <c r="G231" s="69"/>
      <c r="H231" s="69">
        <v>4500</v>
      </c>
      <c r="I231" s="69">
        <v>4500</v>
      </c>
      <c r="J231" s="69"/>
      <c r="K231" s="69"/>
      <c r="L231" s="69"/>
      <c r="M231" s="69"/>
      <c r="N231" s="69"/>
      <c r="O231" s="69"/>
      <c r="P231" s="69"/>
      <c r="Q231" s="69"/>
      <c r="R231" s="76"/>
      <c r="S231" s="69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0"/>
      <c r="FE231" s="60"/>
      <c r="FF231" s="60"/>
      <c r="FG231" s="60"/>
      <c r="FH231" s="60"/>
      <c r="FI231" s="60"/>
      <c r="FJ231" s="60"/>
      <c r="FK231" s="60"/>
      <c r="FL231" s="60"/>
      <c r="FM231" s="60"/>
      <c r="FN231" s="60"/>
      <c r="FO231" s="60"/>
      <c r="FP231" s="60"/>
      <c r="FQ231" s="60"/>
      <c r="FR231" s="60"/>
      <c r="FS231" s="60"/>
      <c r="FT231" s="60"/>
      <c r="FU231" s="60"/>
      <c r="FV231" s="60"/>
      <c r="FW231" s="60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</row>
    <row r="232" spans="1:253" ht="31.5">
      <c r="A232" s="77" t="s">
        <v>633</v>
      </c>
      <c r="B232" s="62">
        <f t="shared" si="63"/>
        <v>639749</v>
      </c>
      <c r="C232" s="62">
        <f t="shared" si="63"/>
        <v>0</v>
      </c>
      <c r="D232" s="62">
        <f aca="true" t="shared" si="72" ref="D232:S233">SUM(D233)</f>
        <v>639749</v>
      </c>
      <c r="E232" s="62">
        <f t="shared" si="72"/>
        <v>0</v>
      </c>
      <c r="F232" s="62">
        <f t="shared" si="72"/>
        <v>0</v>
      </c>
      <c r="G232" s="62">
        <f t="shared" si="72"/>
        <v>0</v>
      </c>
      <c r="H232" s="62">
        <f t="shared" si="72"/>
        <v>0</v>
      </c>
      <c r="I232" s="62">
        <f t="shared" si="72"/>
        <v>0</v>
      </c>
      <c r="J232" s="62">
        <f t="shared" si="72"/>
        <v>0</v>
      </c>
      <c r="K232" s="62">
        <f t="shared" si="72"/>
        <v>0</v>
      </c>
      <c r="L232" s="62">
        <f t="shared" si="72"/>
        <v>0</v>
      </c>
      <c r="M232" s="62">
        <f t="shared" si="72"/>
        <v>0</v>
      </c>
      <c r="N232" s="62">
        <f t="shared" si="72"/>
        <v>0</v>
      </c>
      <c r="O232" s="62">
        <f t="shared" si="72"/>
        <v>0</v>
      </c>
      <c r="P232" s="62">
        <f t="shared" si="72"/>
        <v>0</v>
      </c>
      <c r="Q232" s="62">
        <f t="shared" si="72"/>
        <v>0</v>
      </c>
      <c r="R232" s="62">
        <f t="shared" si="72"/>
        <v>0</v>
      </c>
      <c r="S232" s="62">
        <f t="shared" si="72"/>
        <v>0</v>
      </c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</row>
    <row r="233" spans="1:253" ht="31.5">
      <c r="A233" s="61" t="s">
        <v>583</v>
      </c>
      <c r="B233" s="62">
        <f t="shared" si="63"/>
        <v>639749</v>
      </c>
      <c r="C233" s="62">
        <f t="shared" si="63"/>
        <v>0</v>
      </c>
      <c r="D233" s="62">
        <f t="shared" si="72"/>
        <v>639749</v>
      </c>
      <c r="E233" s="62">
        <f t="shared" si="72"/>
        <v>0</v>
      </c>
      <c r="F233" s="62">
        <f t="shared" si="72"/>
        <v>0</v>
      </c>
      <c r="G233" s="62">
        <f t="shared" si="72"/>
        <v>0</v>
      </c>
      <c r="H233" s="62">
        <f t="shared" si="72"/>
        <v>0</v>
      </c>
      <c r="I233" s="62">
        <f t="shared" si="72"/>
        <v>0</v>
      </c>
      <c r="J233" s="62">
        <f t="shared" si="72"/>
        <v>0</v>
      </c>
      <c r="K233" s="62">
        <f t="shared" si="72"/>
        <v>0</v>
      </c>
      <c r="L233" s="62">
        <f t="shared" si="72"/>
        <v>0</v>
      </c>
      <c r="M233" s="62">
        <f t="shared" si="72"/>
        <v>0</v>
      </c>
      <c r="N233" s="62">
        <f t="shared" si="72"/>
        <v>0</v>
      </c>
      <c r="O233" s="62">
        <f t="shared" si="72"/>
        <v>0</v>
      </c>
      <c r="P233" s="62">
        <f t="shared" si="72"/>
        <v>0</v>
      </c>
      <c r="Q233" s="62">
        <f t="shared" si="72"/>
        <v>0</v>
      </c>
      <c r="R233" s="62">
        <f t="shared" si="72"/>
        <v>0</v>
      </c>
      <c r="S233" s="62">
        <f t="shared" si="72"/>
        <v>0</v>
      </c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</row>
    <row r="234" spans="1:253" ht="31.5">
      <c r="A234" s="73" t="s">
        <v>925</v>
      </c>
      <c r="B234" s="69">
        <f t="shared" si="63"/>
        <v>639749</v>
      </c>
      <c r="C234" s="76">
        <f t="shared" si="63"/>
        <v>0</v>
      </c>
      <c r="D234" s="69">
        <v>639749</v>
      </c>
      <c r="E234" s="76">
        <v>0</v>
      </c>
      <c r="F234" s="69"/>
      <c r="G234" s="76">
        <v>0</v>
      </c>
      <c r="H234" s="69"/>
      <c r="I234" s="76">
        <v>0</v>
      </c>
      <c r="J234" s="69"/>
      <c r="K234" s="76">
        <v>0</v>
      </c>
      <c r="L234" s="69"/>
      <c r="M234" s="76">
        <v>0</v>
      </c>
      <c r="N234" s="69"/>
      <c r="O234" s="76">
        <v>0</v>
      </c>
      <c r="P234" s="76">
        <v>0</v>
      </c>
      <c r="Q234" s="76">
        <v>0</v>
      </c>
      <c r="R234" s="76">
        <v>0</v>
      </c>
      <c r="S234" s="76">
        <v>0</v>
      </c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0"/>
      <c r="FF234" s="60"/>
      <c r="FG234" s="60"/>
      <c r="FH234" s="60"/>
      <c r="FI234" s="60"/>
      <c r="FJ234" s="60"/>
      <c r="FK234" s="60"/>
      <c r="FL234" s="60"/>
      <c r="FM234" s="60"/>
      <c r="FN234" s="60"/>
      <c r="FO234" s="60"/>
      <c r="FP234" s="60"/>
      <c r="FQ234" s="60"/>
      <c r="FR234" s="60"/>
      <c r="FS234" s="60"/>
      <c r="FT234" s="60"/>
      <c r="FU234" s="60"/>
      <c r="FV234" s="60"/>
      <c r="FW234" s="60"/>
      <c r="FX234" s="60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</row>
    <row r="235" spans="1:253" ht="31.5">
      <c r="A235" s="77" t="s">
        <v>926</v>
      </c>
      <c r="B235" s="62">
        <f t="shared" si="63"/>
        <v>1077036</v>
      </c>
      <c r="C235" s="62">
        <f t="shared" si="63"/>
        <v>0</v>
      </c>
      <c r="D235" s="62">
        <f aca="true" t="shared" si="73" ref="D235:S236">SUM(D236)</f>
        <v>1077036</v>
      </c>
      <c r="E235" s="62">
        <f t="shared" si="73"/>
        <v>0</v>
      </c>
      <c r="F235" s="62">
        <f t="shared" si="73"/>
        <v>0</v>
      </c>
      <c r="G235" s="62">
        <f t="shared" si="73"/>
        <v>0</v>
      </c>
      <c r="H235" s="62">
        <f t="shared" si="73"/>
        <v>0</v>
      </c>
      <c r="I235" s="62">
        <f t="shared" si="73"/>
        <v>0</v>
      </c>
      <c r="J235" s="62">
        <f t="shared" si="73"/>
        <v>0</v>
      </c>
      <c r="K235" s="62">
        <f t="shared" si="73"/>
        <v>0</v>
      </c>
      <c r="L235" s="62">
        <f t="shared" si="73"/>
        <v>0</v>
      </c>
      <c r="M235" s="62">
        <f t="shared" si="73"/>
        <v>0</v>
      </c>
      <c r="N235" s="62">
        <f t="shared" si="73"/>
        <v>0</v>
      </c>
      <c r="O235" s="62">
        <f t="shared" si="73"/>
        <v>0</v>
      </c>
      <c r="P235" s="62">
        <f t="shared" si="73"/>
        <v>0</v>
      </c>
      <c r="Q235" s="62">
        <f t="shared" si="73"/>
        <v>0</v>
      </c>
      <c r="R235" s="62">
        <f t="shared" si="73"/>
        <v>0</v>
      </c>
      <c r="S235" s="62">
        <f t="shared" si="73"/>
        <v>0</v>
      </c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</row>
    <row r="236" spans="1:253" ht="15.75">
      <c r="A236" s="61" t="s">
        <v>595</v>
      </c>
      <c r="B236" s="62">
        <f t="shared" si="63"/>
        <v>1077036</v>
      </c>
      <c r="C236" s="62">
        <f t="shared" si="63"/>
        <v>0</v>
      </c>
      <c r="D236" s="62">
        <f t="shared" si="73"/>
        <v>1077036</v>
      </c>
      <c r="E236" s="62">
        <f t="shared" si="73"/>
        <v>0</v>
      </c>
      <c r="F236" s="62">
        <f t="shared" si="73"/>
        <v>0</v>
      </c>
      <c r="G236" s="62">
        <f t="shared" si="73"/>
        <v>0</v>
      </c>
      <c r="H236" s="62">
        <f t="shared" si="73"/>
        <v>0</v>
      </c>
      <c r="I236" s="62">
        <f t="shared" si="73"/>
        <v>0</v>
      </c>
      <c r="J236" s="62">
        <f t="shared" si="73"/>
        <v>0</v>
      </c>
      <c r="K236" s="62">
        <f t="shared" si="73"/>
        <v>0</v>
      </c>
      <c r="L236" s="62">
        <f t="shared" si="73"/>
        <v>0</v>
      </c>
      <c r="M236" s="62">
        <f t="shared" si="73"/>
        <v>0</v>
      </c>
      <c r="N236" s="62">
        <f t="shared" si="73"/>
        <v>0</v>
      </c>
      <c r="O236" s="62">
        <f t="shared" si="73"/>
        <v>0</v>
      </c>
      <c r="P236" s="62">
        <f t="shared" si="73"/>
        <v>0</v>
      </c>
      <c r="Q236" s="62">
        <f t="shared" si="73"/>
        <v>0</v>
      </c>
      <c r="R236" s="62">
        <f t="shared" si="73"/>
        <v>0</v>
      </c>
      <c r="S236" s="62">
        <f t="shared" si="73"/>
        <v>0</v>
      </c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</row>
    <row r="237" spans="1:253" ht="63">
      <c r="A237" s="73" t="s">
        <v>927</v>
      </c>
      <c r="B237" s="69">
        <f t="shared" si="63"/>
        <v>1077036</v>
      </c>
      <c r="C237" s="76">
        <f t="shared" si="63"/>
        <v>0</v>
      </c>
      <c r="D237" s="69">
        <v>1077036</v>
      </c>
      <c r="E237" s="76">
        <v>0</v>
      </c>
      <c r="F237" s="69"/>
      <c r="G237" s="76">
        <v>0</v>
      </c>
      <c r="H237" s="69"/>
      <c r="I237" s="76">
        <v>0</v>
      </c>
      <c r="J237" s="69"/>
      <c r="K237" s="76">
        <v>0</v>
      </c>
      <c r="L237" s="69"/>
      <c r="M237" s="76">
        <v>0</v>
      </c>
      <c r="N237" s="69"/>
      <c r="O237" s="76">
        <v>0</v>
      </c>
      <c r="P237" s="76">
        <v>0</v>
      </c>
      <c r="Q237" s="76">
        <v>0</v>
      </c>
      <c r="R237" s="76">
        <v>0</v>
      </c>
      <c r="S237" s="76">
        <v>0</v>
      </c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0"/>
      <c r="FF237" s="60"/>
      <c r="FG237" s="60"/>
      <c r="FH237" s="60"/>
      <c r="FI237" s="60"/>
      <c r="FJ237" s="60"/>
      <c r="FK237" s="60"/>
      <c r="FL237" s="60"/>
      <c r="FM237" s="60"/>
      <c r="FN237" s="60"/>
      <c r="FO237" s="60"/>
      <c r="FP237" s="60"/>
      <c r="FQ237" s="60"/>
      <c r="FR237" s="60"/>
      <c r="FS237" s="60"/>
      <c r="FT237" s="60"/>
      <c r="FU237" s="60"/>
      <c r="FV237" s="60"/>
      <c r="FW237" s="60"/>
      <c r="FX237" s="60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</row>
    <row r="245" ht="15.75">
      <c r="A245" s="47" t="s">
        <v>989</v>
      </c>
    </row>
    <row r="246" spans="1:253" ht="15.75">
      <c r="A246" s="205" t="s">
        <v>990</v>
      </c>
      <c r="FX246" s="78"/>
      <c r="FY246" s="78"/>
      <c r="FZ246" s="78"/>
      <c r="GA246" s="78"/>
      <c r="GB246" s="78"/>
      <c r="GC246" s="78"/>
      <c r="GD246" s="78"/>
      <c r="GE246" s="78"/>
      <c r="GF246" s="78"/>
      <c r="GG246" s="78"/>
      <c r="GH246" s="78"/>
      <c r="GI246" s="78"/>
      <c r="GJ246" s="78"/>
      <c r="GK246" s="78"/>
      <c r="GL246" s="78"/>
      <c r="GM246" s="78"/>
      <c r="GN246" s="78"/>
      <c r="GO246" s="78"/>
      <c r="GP246" s="78"/>
      <c r="GQ246" s="78"/>
      <c r="GR246" s="78"/>
      <c r="GS246" s="78"/>
      <c r="GT246" s="78"/>
      <c r="GU246" s="78"/>
      <c r="GV246" s="78"/>
      <c r="GW246" s="78"/>
      <c r="GX246" s="78"/>
      <c r="GY246" s="78"/>
      <c r="GZ246" s="78"/>
      <c r="HA246" s="78"/>
      <c r="HB246" s="78"/>
      <c r="HC246" s="78"/>
      <c r="HD246" s="78"/>
      <c r="HE246" s="78"/>
      <c r="HF246" s="78"/>
      <c r="HG246" s="78"/>
      <c r="HH246" s="78"/>
      <c r="HI246" s="78"/>
      <c r="HJ246" s="78"/>
      <c r="HK246" s="78"/>
      <c r="HL246" s="78"/>
      <c r="HM246" s="78"/>
      <c r="HN246" s="78"/>
      <c r="HO246" s="78"/>
      <c r="HP246" s="78"/>
      <c r="HQ246" s="78"/>
      <c r="HR246" s="78"/>
      <c r="HS246" s="78"/>
      <c r="HT246" s="78"/>
      <c r="HU246" s="78"/>
      <c r="HV246" s="78"/>
      <c r="HW246" s="78"/>
      <c r="HX246" s="78"/>
      <c r="HY246" s="78"/>
      <c r="HZ246" s="78"/>
      <c r="IA246" s="78"/>
      <c r="IB246" s="78"/>
      <c r="IC246" s="78"/>
      <c r="ID246" s="78"/>
      <c r="IE246" s="78"/>
      <c r="IF246" s="78"/>
      <c r="IG246" s="78"/>
      <c r="IH246" s="78"/>
      <c r="II246" s="78"/>
      <c r="IJ246" s="78"/>
      <c r="IK246" s="78"/>
      <c r="IL246" s="78"/>
      <c r="IM246" s="78"/>
      <c r="IN246" s="78"/>
      <c r="IO246" s="78"/>
      <c r="IP246" s="78"/>
      <c r="IQ246" s="78"/>
      <c r="IR246" s="78"/>
      <c r="IS246" s="78"/>
    </row>
    <row r="247" spans="1:253" ht="15.75">
      <c r="A247" s="205" t="s">
        <v>991</v>
      </c>
      <c r="FX247" s="78"/>
      <c r="FY247" s="78"/>
      <c r="FZ247" s="78"/>
      <c r="GA247" s="78"/>
      <c r="GB247" s="78"/>
      <c r="GC247" s="78"/>
      <c r="GD247" s="78"/>
      <c r="GE247" s="78"/>
      <c r="GF247" s="78"/>
      <c r="GG247" s="78"/>
      <c r="GH247" s="78"/>
      <c r="GI247" s="78"/>
      <c r="GJ247" s="78"/>
      <c r="GK247" s="78"/>
      <c r="GL247" s="78"/>
      <c r="GM247" s="78"/>
      <c r="GN247" s="78"/>
      <c r="GO247" s="78"/>
      <c r="GP247" s="78"/>
      <c r="GQ247" s="78"/>
      <c r="GR247" s="78"/>
      <c r="GS247" s="78"/>
      <c r="GT247" s="78"/>
      <c r="GU247" s="78"/>
      <c r="GV247" s="78"/>
      <c r="GW247" s="78"/>
      <c r="GX247" s="78"/>
      <c r="GY247" s="78"/>
      <c r="GZ247" s="78"/>
      <c r="HA247" s="78"/>
      <c r="HB247" s="78"/>
      <c r="HC247" s="78"/>
      <c r="HD247" s="78"/>
      <c r="HE247" s="78"/>
      <c r="HF247" s="78"/>
      <c r="HG247" s="78"/>
      <c r="HH247" s="78"/>
      <c r="HI247" s="78"/>
      <c r="HJ247" s="78"/>
      <c r="HK247" s="78"/>
      <c r="HL247" s="78"/>
      <c r="HM247" s="78"/>
      <c r="HN247" s="78"/>
      <c r="HO247" s="78"/>
      <c r="HP247" s="78"/>
      <c r="HQ247" s="78"/>
      <c r="HR247" s="78"/>
      <c r="HS247" s="78"/>
      <c r="HT247" s="78"/>
      <c r="HU247" s="78"/>
      <c r="HV247" s="78"/>
      <c r="HW247" s="78"/>
      <c r="HX247" s="78"/>
      <c r="HY247" s="78"/>
      <c r="HZ247" s="78"/>
      <c r="IA247" s="78"/>
      <c r="IB247" s="78"/>
      <c r="IC247" s="78"/>
      <c r="ID247" s="78"/>
      <c r="IE247" s="78"/>
      <c r="IF247" s="78"/>
      <c r="IG247" s="78"/>
      <c r="IH247" s="78"/>
      <c r="II247" s="78"/>
      <c r="IJ247" s="78"/>
      <c r="IK247" s="78"/>
      <c r="IL247" s="78"/>
      <c r="IM247" s="78"/>
      <c r="IN247" s="78"/>
      <c r="IO247" s="78"/>
      <c r="IP247" s="78"/>
      <c r="IQ247" s="78"/>
      <c r="IR247" s="78"/>
      <c r="IS247" s="78"/>
    </row>
    <row r="248" spans="1:253" ht="15.75">
      <c r="A248" s="79"/>
      <c r="FX248" s="80"/>
      <c r="FY248" s="80"/>
      <c r="FZ248" s="80"/>
      <c r="GA248" s="80"/>
      <c r="GB248" s="80"/>
      <c r="GC248" s="80"/>
      <c r="GD248" s="80"/>
      <c r="GE248" s="80"/>
      <c r="GF248" s="80"/>
      <c r="GG248" s="80"/>
      <c r="GH248" s="80"/>
      <c r="GI248" s="80"/>
      <c r="GJ248" s="80"/>
      <c r="GK248" s="80"/>
      <c r="GL248" s="80"/>
      <c r="GM248" s="80"/>
      <c r="GN248" s="80"/>
      <c r="GO248" s="80"/>
      <c r="GP248" s="80"/>
      <c r="GQ248" s="80"/>
      <c r="GR248" s="80"/>
      <c r="GS248" s="80"/>
      <c r="GT248" s="80"/>
      <c r="GU248" s="80"/>
      <c r="GV248" s="80"/>
      <c r="GW248" s="80"/>
      <c r="GX248" s="80"/>
      <c r="GY248" s="80"/>
      <c r="GZ248" s="80"/>
      <c r="HA248" s="80"/>
      <c r="HB248" s="80"/>
      <c r="HC248" s="80"/>
      <c r="HD248" s="80"/>
      <c r="HE248" s="80"/>
      <c r="HF248" s="80"/>
      <c r="HG248" s="80"/>
      <c r="HH248" s="80"/>
      <c r="HI248" s="80"/>
      <c r="HJ248" s="80"/>
      <c r="HK248" s="80"/>
      <c r="HL248" s="80"/>
      <c r="HM248" s="80"/>
      <c r="HN248" s="80"/>
      <c r="HO248" s="80"/>
      <c r="HP248" s="80"/>
      <c r="HQ248" s="80"/>
      <c r="HR248" s="80"/>
      <c r="HS248" s="80"/>
      <c r="HT248" s="80"/>
      <c r="HU248" s="80"/>
      <c r="HV248" s="80"/>
      <c r="HW248" s="80"/>
      <c r="HX248" s="80"/>
      <c r="HY248" s="80"/>
      <c r="HZ248" s="80"/>
      <c r="IA248" s="80"/>
      <c r="IB248" s="80"/>
      <c r="IC248" s="80"/>
      <c r="ID248" s="80"/>
      <c r="IE248" s="80"/>
      <c r="IF248" s="80"/>
      <c r="IG248" s="80"/>
      <c r="IH248" s="80"/>
      <c r="II248" s="80"/>
      <c r="IJ248" s="80"/>
      <c r="IK248" s="80"/>
      <c r="IL248" s="80"/>
      <c r="IM248" s="80"/>
      <c r="IN248" s="80"/>
      <c r="IO248" s="80"/>
      <c r="IP248" s="80"/>
      <c r="IQ248" s="80"/>
      <c r="IR248" s="80"/>
      <c r="IS248" s="80"/>
    </row>
    <row r="249" ht="15.75">
      <c r="A249" s="80"/>
    </row>
    <row r="250" ht="15.75">
      <c r="A250" s="81"/>
    </row>
    <row r="251" ht="15.75">
      <c r="A251" s="82"/>
    </row>
    <row r="252" spans="1:253" ht="15.75">
      <c r="A252" s="80"/>
      <c r="FX252" s="47"/>
      <c r="FY252" s="47"/>
      <c r="FZ252" s="47"/>
      <c r="GA252" s="47"/>
      <c r="GB252" s="47"/>
      <c r="GC252" s="47"/>
      <c r="GD252" s="47"/>
      <c r="GE252" s="47"/>
      <c r="GF252" s="47"/>
      <c r="GG252" s="47"/>
      <c r="GH252" s="47"/>
      <c r="GI252" s="47"/>
      <c r="GJ252" s="47"/>
      <c r="GK252" s="47"/>
      <c r="GL252" s="47"/>
      <c r="GM252" s="47"/>
      <c r="GN252" s="47"/>
      <c r="GO252" s="47"/>
      <c r="GP252" s="47"/>
      <c r="GQ252" s="47"/>
      <c r="GR252" s="47"/>
      <c r="GS252" s="47"/>
      <c r="GT252" s="47"/>
      <c r="GU252" s="47"/>
      <c r="GV252" s="47"/>
      <c r="GW252" s="47"/>
      <c r="GX252" s="47"/>
      <c r="GY252" s="47"/>
      <c r="GZ252" s="47"/>
      <c r="HA252" s="47"/>
      <c r="HB252" s="47"/>
      <c r="HC252" s="47"/>
      <c r="HD252" s="47"/>
      <c r="HE252" s="47"/>
      <c r="HF252" s="47"/>
      <c r="HG252" s="47"/>
      <c r="HH252" s="47"/>
      <c r="HI252" s="47"/>
      <c r="HJ252" s="47"/>
      <c r="HK252" s="47"/>
      <c r="HL252" s="47"/>
      <c r="HM252" s="47"/>
      <c r="HN252" s="47"/>
      <c r="HO252" s="47"/>
      <c r="HP252" s="47"/>
      <c r="HQ252" s="47"/>
      <c r="HR252" s="47"/>
      <c r="HS252" s="47"/>
      <c r="HT252" s="47"/>
      <c r="HU252" s="47"/>
      <c r="HV252" s="47"/>
      <c r="HW252" s="47"/>
      <c r="HX252" s="47"/>
      <c r="HY252" s="47"/>
      <c r="HZ252" s="47"/>
      <c r="IA252" s="47"/>
      <c r="IB252" s="47"/>
      <c r="IC252" s="47"/>
      <c r="ID252" s="47"/>
      <c r="IE252" s="47"/>
      <c r="IF252" s="47"/>
      <c r="IG252" s="47"/>
      <c r="IH252" s="47"/>
      <c r="II252" s="47"/>
      <c r="IJ252" s="47"/>
      <c r="IK252" s="47"/>
      <c r="IL252" s="47"/>
      <c r="IM252" s="47"/>
      <c r="IN252" s="47"/>
      <c r="IO252" s="47"/>
      <c r="IP252" s="47"/>
      <c r="IQ252" s="47"/>
      <c r="IR252" s="47"/>
      <c r="IS252" s="47"/>
    </row>
    <row r="253" spans="1:253" ht="15.75">
      <c r="A253" s="83"/>
      <c r="FX253" s="47"/>
      <c r="FY253" s="47"/>
      <c r="FZ253" s="47"/>
      <c r="GA253" s="47"/>
      <c r="GB253" s="47"/>
      <c r="GC253" s="47"/>
      <c r="GD253" s="47"/>
      <c r="GE253" s="47"/>
      <c r="GF253" s="47"/>
      <c r="GG253" s="47"/>
      <c r="GH253" s="47"/>
      <c r="GI253" s="47"/>
      <c r="GJ253" s="47"/>
      <c r="GK253" s="47"/>
      <c r="GL253" s="47"/>
      <c r="GM253" s="47"/>
      <c r="GN253" s="47"/>
      <c r="GO253" s="47"/>
      <c r="GP253" s="47"/>
      <c r="GQ253" s="47"/>
      <c r="GR253" s="47"/>
      <c r="GS253" s="47"/>
      <c r="GT253" s="47"/>
      <c r="GU253" s="47"/>
      <c r="GV253" s="47"/>
      <c r="GW253" s="47"/>
      <c r="GX253" s="47"/>
      <c r="GY253" s="47"/>
      <c r="GZ253" s="47"/>
      <c r="HA253" s="47"/>
      <c r="HB253" s="47"/>
      <c r="HC253" s="47"/>
      <c r="HD253" s="47"/>
      <c r="HE253" s="47"/>
      <c r="HF253" s="47"/>
      <c r="HG253" s="47"/>
      <c r="HH253" s="47"/>
      <c r="HI253" s="47"/>
      <c r="HJ253" s="47"/>
      <c r="HK253" s="47"/>
      <c r="HL253" s="47"/>
      <c r="HM253" s="47"/>
      <c r="HN253" s="47"/>
      <c r="HO253" s="47"/>
      <c r="HP253" s="47"/>
      <c r="HQ253" s="47"/>
      <c r="HR253" s="47"/>
      <c r="HS253" s="47"/>
      <c r="HT253" s="47"/>
      <c r="HU253" s="47"/>
      <c r="HV253" s="47"/>
      <c r="HW253" s="47"/>
      <c r="HX253" s="47"/>
      <c r="HY253" s="47"/>
      <c r="HZ253" s="47"/>
      <c r="IA253" s="47"/>
      <c r="IB253" s="47"/>
      <c r="IC253" s="47"/>
      <c r="ID253" s="47"/>
      <c r="IE253" s="47"/>
      <c r="IF253" s="47"/>
      <c r="IG253" s="47"/>
      <c r="IH253" s="47"/>
      <c r="II253" s="47"/>
      <c r="IJ253" s="47"/>
      <c r="IK253" s="47"/>
      <c r="IL253" s="47"/>
      <c r="IM253" s="47"/>
      <c r="IN253" s="47"/>
      <c r="IO253" s="47"/>
      <c r="IP253" s="47"/>
      <c r="IQ253" s="47"/>
      <c r="IR253" s="47"/>
      <c r="IS253" s="47"/>
    </row>
    <row r="254" spans="1:253" ht="15.75">
      <c r="A254" s="44"/>
      <c r="FX254" s="47"/>
      <c r="FY254" s="47"/>
      <c r="FZ254" s="47"/>
      <c r="GA254" s="47"/>
      <c r="GB254" s="47"/>
      <c r="GC254" s="47"/>
      <c r="GD254" s="47"/>
      <c r="GE254" s="47"/>
      <c r="GF254" s="47"/>
      <c r="GG254" s="47"/>
      <c r="GH254" s="47"/>
      <c r="GI254" s="47"/>
      <c r="GJ254" s="47"/>
      <c r="GK254" s="47"/>
      <c r="GL254" s="47"/>
      <c r="GM254" s="47"/>
      <c r="GN254" s="47"/>
      <c r="GO254" s="47"/>
      <c r="GP254" s="47"/>
      <c r="GQ254" s="47"/>
      <c r="GR254" s="47"/>
      <c r="GS254" s="47"/>
      <c r="GT254" s="47"/>
      <c r="GU254" s="47"/>
      <c r="GV254" s="47"/>
      <c r="GW254" s="47"/>
      <c r="GX254" s="47"/>
      <c r="GY254" s="47"/>
      <c r="GZ254" s="47"/>
      <c r="HA254" s="47"/>
      <c r="HB254" s="47"/>
      <c r="HC254" s="47"/>
      <c r="HD254" s="47"/>
      <c r="HE254" s="47"/>
      <c r="HF254" s="47"/>
      <c r="HG254" s="47"/>
      <c r="HH254" s="47"/>
      <c r="HI254" s="47"/>
      <c r="HJ254" s="47"/>
      <c r="HK254" s="47"/>
      <c r="HL254" s="47"/>
      <c r="HM254" s="47"/>
      <c r="HN254" s="47"/>
      <c r="HO254" s="47"/>
      <c r="HP254" s="47"/>
      <c r="HQ254" s="47"/>
      <c r="HR254" s="47"/>
      <c r="HS254" s="47"/>
      <c r="HT254" s="47"/>
      <c r="HU254" s="47"/>
      <c r="HV254" s="47"/>
      <c r="HW254" s="47"/>
      <c r="HX254" s="47"/>
      <c r="HY254" s="47"/>
      <c r="HZ254" s="47"/>
      <c r="IA254" s="47"/>
      <c r="IB254" s="47"/>
      <c r="IC254" s="47"/>
      <c r="ID254" s="47"/>
      <c r="IE254" s="47"/>
      <c r="IF254" s="47"/>
      <c r="IG254" s="47"/>
      <c r="IH254" s="47"/>
      <c r="II254" s="47"/>
      <c r="IJ254" s="47"/>
      <c r="IK254" s="47"/>
      <c r="IL254" s="47"/>
      <c r="IM254" s="47"/>
      <c r="IN254" s="47"/>
      <c r="IO254" s="47"/>
      <c r="IP254" s="47"/>
      <c r="IQ254" s="47"/>
      <c r="IR254" s="47"/>
      <c r="IS254" s="47"/>
    </row>
    <row r="255" spans="1:253" ht="15.75">
      <c r="A255" s="84"/>
      <c r="FX255" s="47"/>
      <c r="FY255" s="47"/>
      <c r="FZ255" s="47"/>
      <c r="GA255" s="47"/>
      <c r="GB255" s="47"/>
      <c r="GC255" s="47"/>
      <c r="GD255" s="47"/>
      <c r="GE255" s="47"/>
      <c r="GF255" s="47"/>
      <c r="GG255" s="47"/>
      <c r="GH255" s="47"/>
      <c r="GI255" s="47"/>
      <c r="GJ255" s="47"/>
      <c r="GK255" s="47"/>
      <c r="GL255" s="47"/>
      <c r="GM255" s="47"/>
      <c r="GN255" s="47"/>
      <c r="GO255" s="47"/>
      <c r="GP255" s="47"/>
      <c r="GQ255" s="47"/>
      <c r="GR255" s="47"/>
      <c r="GS255" s="47"/>
      <c r="GT255" s="47"/>
      <c r="GU255" s="47"/>
      <c r="GV255" s="47"/>
      <c r="GW255" s="47"/>
      <c r="GX255" s="47"/>
      <c r="GY255" s="47"/>
      <c r="GZ255" s="47"/>
      <c r="HA255" s="47"/>
      <c r="HB255" s="47"/>
      <c r="HC255" s="47"/>
      <c r="HD255" s="47"/>
      <c r="HE255" s="47"/>
      <c r="HF255" s="47"/>
      <c r="HG255" s="47"/>
      <c r="HH255" s="47"/>
      <c r="HI255" s="47"/>
      <c r="HJ255" s="47"/>
      <c r="HK255" s="47"/>
      <c r="HL255" s="47"/>
      <c r="HM255" s="47"/>
      <c r="HN255" s="47"/>
      <c r="HO255" s="47"/>
      <c r="HP255" s="47"/>
      <c r="HQ255" s="47"/>
      <c r="HR255" s="47"/>
      <c r="HS255" s="47"/>
      <c r="HT255" s="47"/>
      <c r="HU255" s="47"/>
      <c r="HV255" s="47"/>
      <c r="HW255" s="47"/>
      <c r="HX255" s="47"/>
      <c r="HY255" s="47"/>
      <c r="HZ255" s="47"/>
      <c r="IA255" s="47"/>
      <c r="IB255" s="47"/>
      <c r="IC255" s="47"/>
      <c r="ID255" s="47"/>
      <c r="IE255" s="47"/>
      <c r="IF255" s="47"/>
      <c r="IG255" s="47"/>
      <c r="IH255" s="47"/>
      <c r="II255" s="47"/>
      <c r="IJ255" s="47"/>
      <c r="IK255" s="47"/>
      <c r="IL255" s="47"/>
      <c r="IM255" s="47"/>
      <c r="IN255" s="47"/>
      <c r="IO255" s="47"/>
      <c r="IP255" s="47"/>
      <c r="IQ255" s="47"/>
      <c r="IR255" s="47"/>
      <c r="IS255" s="47"/>
    </row>
    <row r="256" spans="1:253" ht="15.75">
      <c r="A256" s="80"/>
      <c r="FX256" s="47"/>
      <c r="FY256" s="47"/>
      <c r="FZ256" s="47"/>
      <c r="GA256" s="47"/>
      <c r="GB256" s="47"/>
      <c r="GC256" s="47"/>
      <c r="GD256" s="47"/>
      <c r="GE256" s="47"/>
      <c r="GF256" s="47"/>
      <c r="GG256" s="47"/>
      <c r="GH256" s="47"/>
      <c r="GI256" s="47"/>
      <c r="GJ256" s="47"/>
      <c r="GK256" s="47"/>
      <c r="GL256" s="47"/>
      <c r="GM256" s="47"/>
      <c r="GN256" s="47"/>
      <c r="GO256" s="47"/>
      <c r="GP256" s="47"/>
      <c r="GQ256" s="47"/>
      <c r="GR256" s="47"/>
      <c r="GS256" s="47"/>
      <c r="GT256" s="47"/>
      <c r="GU256" s="47"/>
      <c r="GV256" s="47"/>
      <c r="GW256" s="47"/>
      <c r="GX256" s="47"/>
      <c r="GY256" s="47"/>
      <c r="GZ256" s="47"/>
      <c r="HA256" s="47"/>
      <c r="HB256" s="47"/>
      <c r="HC256" s="47"/>
      <c r="HD256" s="47"/>
      <c r="HE256" s="47"/>
      <c r="HF256" s="47"/>
      <c r="HG256" s="47"/>
      <c r="HH256" s="47"/>
      <c r="HI256" s="47"/>
      <c r="HJ256" s="47"/>
      <c r="HK256" s="47"/>
      <c r="HL256" s="47"/>
      <c r="HM256" s="47"/>
      <c r="HN256" s="47"/>
      <c r="HO256" s="47"/>
      <c r="HP256" s="47"/>
      <c r="HQ256" s="47"/>
      <c r="HR256" s="47"/>
      <c r="HS256" s="47"/>
      <c r="HT256" s="47"/>
      <c r="HU256" s="47"/>
      <c r="HV256" s="47"/>
      <c r="HW256" s="47"/>
      <c r="HX256" s="47"/>
      <c r="HY256" s="47"/>
      <c r="HZ256" s="47"/>
      <c r="IA256" s="47"/>
      <c r="IB256" s="47"/>
      <c r="IC256" s="47"/>
      <c r="ID256" s="47"/>
      <c r="IE256" s="47"/>
      <c r="IF256" s="47"/>
      <c r="IG256" s="47"/>
      <c r="IH256" s="47"/>
      <c r="II256" s="47"/>
      <c r="IJ256" s="47"/>
      <c r="IK256" s="47"/>
      <c r="IL256" s="47"/>
      <c r="IM256" s="47"/>
      <c r="IN256" s="47"/>
      <c r="IO256" s="47"/>
      <c r="IP256" s="47"/>
      <c r="IQ256" s="47"/>
      <c r="IR256" s="47"/>
      <c r="IS256" s="47"/>
    </row>
    <row r="257" spans="1:253" ht="15.75">
      <c r="A257" s="80"/>
      <c r="FX257" s="47"/>
      <c r="FY257" s="47"/>
      <c r="FZ257" s="47"/>
      <c r="GA257" s="47"/>
      <c r="GB257" s="47"/>
      <c r="GC257" s="47"/>
      <c r="GD257" s="47"/>
      <c r="GE257" s="47"/>
      <c r="GF257" s="47"/>
      <c r="GG257" s="47"/>
      <c r="GH257" s="47"/>
      <c r="GI257" s="47"/>
      <c r="GJ257" s="47"/>
      <c r="GK257" s="47"/>
      <c r="GL257" s="47"/>
      <c r="GM257" s="47"/>
      <c r="GN257" s="47"/>
      <c r="GO257" s="47"/>
      <c r="GP257" s="47"/>
      <c r="GQ257" s="47"/>
      <c r="GR257" s="47"/>
      <c r="GS257" s="47"/>
      <c r="GT257" s="47"/>
      <c r="GU257" s="47"/>
      <c r="GV257" s="47"/>
      <c r="GW257" s="47"/>
      <c r="GX257" s="47"/>
      <c r="GY257" s="47"/>
      <c r="GZ257" s="47"/>
      <c r="HA257" s="47"/>
      <c r="HB257" s="47"/>
      <c r="HC257" s="47"/>
      <c r="HD257" s="47"/>
      <c r="HE257" s="47"/>
      <c r="HF257" s="47"/>
      <c r="HG257" s="47"/>
      <c r="HH257" s="47"/>
      <c r="HI257" s="47"/>
      <c r="HJ257" s="47"/>
      <c r="HK257" s="47"/>
      <c r="HL257" s="47"/>
      <c r="HM257" s="47"/>
      <c r="HN257" s="47"/>
      <c r="HO257" s="47"/>
      <c r="HP257" s="47"/>
      <c r="HQ257" s="47"/>
      <c r="HR257" s="47"/>
      <c r="HS257" s="47"/>
      <c r="HT257" s="47"/>
      <c r="HU257" s="47"/>
      <c r="HV257" s="47"/>
      <c r="HW257" s="47"/>
      <c r="HX257" s="47"/>
      <c r="HY257" s="47"/>
      <c r="HZ257" s="47"/>
      <c r="IA257" s="47"/>
      <c r="IB257" s="47"/>
      <c r="IC257" s="47"/>
      <c r="ID257" s="47"/>
      <c r="IE257" s="47"/>
      <c r="IF257" s="47"/>
      <c r="IG257" s="47"/>
      <c r="IH257" s="47"/>
      <c r="II257" s="47"/>
      <c r="IJ257" s="47"/>
      <c r="IK257" s="47"/>
      <c r="IL257" s="47"/>
      <c r="IM257" s="47"/>
      <c r="IN257" s="47"/>
      <c r="IO257" s="47"/>
      <c r="IP257" s="47"/>
      <c r="IQ257" s="47"/>
      <c r="IR257" s="47"/>
      <c r="IS257" s="47"/>
    </row>
    <row r="258" spans="1:253" ht="15.75">
      <c r="A258" s="80"/>
      <c r="FX258" s="47"/>
      <c r="FY258" s="47"/>
      <c r="FZ258" s="47"/>
      <c r="GA258" s="47"/>
      <c r="GB258" s="47"/>
      <c r="GC258" s="47"/>
      <c r="GD258" s="47"/>
      <c r="GE258" s="47"/>
      <c r="GF258" s="47"/>
      <c r="GG258" s="47"/>
      <c r="GH258" s="47"/>
      <c r="GI258" s="47"/>
      <c r="GJ258" s="47"/>
      <c r="GK258" s="47"/>
      <c r="GL258" s="47"/>
      <c r="GM258" s="47"/>
      <c r="GN258" s="47"/>
      <c r="GO258" s="47"/>
      <c r="GP258" s="47"/>
      <c r="GQ258" s="47"/>
      <c r="GR258" s="47"/>
      <c r="GS258" s="47"/>
      <c r="GT258" s="47"/>
      <c r="GU258" s="47"/>
      <c r="GV258" s="47"/>
      <c r="GW258" s="47"/>
      <c r="GX258" s="47"/>
      <c r="GY258" s="47"/>
      <c r="GZ258" s="47"/>
      <c r="HA258" s="47"/>
      <c r="HB258" s="47"/>
      <c r="HC258" s="47"/>
      <c r="HD258" s="47"/>
      <c r="HE258" s="47"/>
      <c r="HF258" s="47"/>
      <c r="HG258" s="47"/>
      <c r="HH258" s="47"/>
      <c r="HI258" s="47"/>
      <c r="HJ258" s="47"/>
      <c r="HK258" s="47"/>
      <c r="HL258" s="47"/>
      <c r="HM258" s="47"/>
      <c r="HN258" s="47"/>
      <c r="HO258" s="47"/>
      <c r="HP258" s="47"/>
      <c r="HQ258" s="47"/>
      <c r="HR258" s="47"/>
      <c r="HS258" s="47"/>
      <c r="HT258" s="47"/>
      <c r="HU258" s="47"/>
      <c r="HV258" s="47"/>
      <c r="HW258" s="47"/>
      <c r="HX258" s="47"/>
      <c r="HY258" s="47"/>
      <c r="HZ258" s="47"/>
      <c r="IA258" s="47"/>
      <c r="IB258" s="47"/>
      <c r="IC258" s="47"/>
      <c r="ID258" s="47"/>
      <c r="IE258" s="47"/>
      <c r="IF258" s="47"/>
      <c r="IG258" s="47"/>
      <c r="IH258" s="47"/>
      <c r="II258" s="47"/>
      <c r="IJ258" s="47"/>
      <c r="IK258" s="47"/>
      <c r="IL258" s="47"/>
      <c r="IM258" s="47"/>
      <c r="IN258" s="47"/>
      <c r="IO258" s="47"/>
      <c r="IP258" s="47"/>
      <c r="IQ258" s="47"/>
      <c r="IR258" s="47"/>
      <c r="IS258" s="47"/>
    </row>
  </sheetData>
  <sheetProtection/>
  <printOptions/>
  <pageMargins left="0.11811023622047245" right="0.11811023622047245" top="0.31496062992125984" bottom="0.31496062992125984" header="0.11811023622047245" footer="0.15748031496062992"/>
  <pageSetup horizontalDpi="600" verticalDpi="600" orientation="landscape" paperSize="9" scale="44" r:id="rId1"/>
  <headerFoot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69"/>
  <sheetViews>
    <sheetView zoomScalePageLayoutView="0" workbookViewId="0" topLeftCell="A43">
      <selection activeCell="B56" sqref="B56"/>
    </sheetView>
  </sheetViews>
  <sheetFormatPr defaultColWidth="9.140625" defaultRowHeight="15"/>
  <cols>
    <col min="1" max="1" width="5.8515625" style="20" customWidth="1"/>
    <col min="2" max="2" width="50.00390625" style="20" customWidth="1"/>
    <col min="3" max="11" width="16.00390625" style="20" customWidth="1"/>
    <col min="12" max="215" width="9.140625" style="20" customWidth="1"/>
    <col min="216" max="216" width="5.8515625" style="20" customWidth="1"/>
    <col min="217" max="217" width="50.00390625" style="20" customWidth="1"/>
    <col min="218" max="226" width="16.00390625" style="20" customWidth="1"/>
    <col min="227" max="16384" width="9.140625" style="20" customWidth="1"/>
  </cols>
  <sheetData>
    <row r="1" spans="1:11" ht="15.75">
      <c r="A1" s="17"/>
      <c r="B1" s="18"/>
      <c r="C1" s="17"/>
      <c r="D1" s="17"/>
      <c r="E1" s="17"/>
      <c r="F1" s="17"/>
      <c r="G1" s="17"/>
      <c r="H1" s="17"/>
      <c r="I1" s="17"/>
      <c r="J1" s="17"/>
      <c r="K1" s="19" t="s">
        <v>498</v>
      </c>
    </row>
    <row r="2" spans="1:11" ht="15.75">
      <c r="A2" s="17"/>
      <c r="B2" s="18"/>
      <c r="C2" s="17"/>
      <c r="D2" s="17"/>
      <c r="E2" s="17"/>
      <c r="F2" s="17"/>
      <c r="G2" s="17"/>
      <c r="H2" s="17"/>
      <c r="I2" s="17"/>
      <c r="J2" s="17"/>
      <c r="K2" s="19"/>
    </row>
    <row r="3" spans="1:11" ht="15.75">
      <c r="A3" s="21" t="s">
        <v>809</v>
      </c>
      <c r="B3" s="22"/>
      <c r="C3" s="21"/>
      <c r="D3" s="21"/>
      <c r="E3" s="21"/>
      <c r="F3" s="21"/>
      <c r="G3" s="21"/>
      <c r="H3" s="21"/>
      <c r="I3" s="21"/>
      <c r="J3" s="21"/>
      <c r="K3" s="21"/>
    </row>
    <row r="4" spans="1:11" ht="15.75">
      <c r="A4" s="21" t="s">
        <v>499</v>
      </c>
      <c r="B4" s="22"/>
      <c r="C4" s="21"/>
      <c r="D4" s="21"/>
      <c r="E4" s="21"/>
      <c r="F4" s="21"/>
      <c r="G4" s="21"/>
      <c r="H4" s="21"/>
      <c r="I4" s="21"/>
      <c r="J4" s="21"/>
      <c r="K4" s="21"/>
    </row>
    <row r="5" spans="1:11" ht="15.75">
      <c r="A5" s="21"/>
      <c r="B5" s="22"/>
      <c r="C5" s="21"/>
      <c r="D5" s="21"/>
      <c r="E5" s="21"/>
      <c r="F5" s="21"/>
      <c r="G5" s="21"/>
      <c r="H5" s="21"/>
      <c r="I5" s="21"/>
      <c r="J5" s="21"/>
      <c r="K5" s="21"/>
    </row>
    <row r="6" spans="1:11" ht="31.5">
      <c r="A6" s="23" t="s">
        <v>500</v>
      </c>
      <c r="B6" s="24" t="s">
        <v>501</v>
      </c>
      <c r="C6" s="251" t="s">
        <v>502</v>
      </c>
      <c r="D6" s="252"/>
      <c r="E6" s="253"/>
      <c r="F6" s="251" t="s">
        <v>503</v>
      </c>
      <c r="G6" s="252"/>
      <c r="H6" s="253"/>
      <c r="I6" s="251" t="s">
        <v>504</v>
      </c>
      <c r="J6" s="252"/>
      <c r="K6" s="253"/>
    </row>
    <row r="7" spans="1:11" ht="47.25">
      <c r="A7" s="25"/>
      <c r="B7" s="26"/>
      <c r="C7" s="27" t="s">
        <v>810</v>
      </c>
      <c r="D7" s="27" t="s">
        <v>811</v>
      </c>
      <c r="E7" s="27" t="s">
        <v>812</v>
      </c>
      <c r="F7" s="27" t="s">
        <v>810</v>
      </c>
      <c r="G7" s="27" t="s">
        <v>811</v>
      </c>
      <c r="H7" s="27" t="s">
        <v>812</v>
      </c>
      <c r="I7" s="27" t="s">
        <v>810</v>
      </c>
      <c r="J7" s="27" t="s">
        <v>811</v>
      </c>
      <c r="K7" s="27" t="s">
        <v>812</v>
      </c>
    </row>
    <row r="8" spans="1:11" ht="15.75">
      <c r="A8" s="28">
        <v>1</v>
      </c>
      <c r="B8" s="29" t="s">
        <v>505</v>
      </c>
      <c r="C8" s="30">
        <v>8271140</v>
      </c>
      <c r="D8" s="31">
        <v>9290844</v>
      </c>
      <c r="E8" s="31">
        <v>2361202</v>
      </c>
      <c r="F8" s="30">
        <v>35891566</v>
      </c>
      <c r="G8" s="31">
        <v>35896566</v>
      </c>
      <c r="H8" s="31">
        <v>3981963</v>
      </c>
      <c r="I8" s="32">
        <f>C8+F8</f>
        <v>44162706</v>
      </c>
      <c r="J8" s="32">
        <f>D8+G8</f>
        <v>45187410</v>
      </c>
      <c r="K8" s="32">
        <f>E8+H8</f>
        <v>6343165</v>
      </c>
    </row>
    <row r="9" spans="1:11" ht="15.75">
      <c r="A9" s="28">
        <v>2</v>
      </c>
      <c r="B9" s="29" t="s">
        <v>506</v>
      </c>
      <c r="C9" s="30">
        <v>32508</v>
      </c>
      <c r="D9" s="31">
        <v>32508</v>
      </c>
      <c r="E9" s="31">
        <v>7992</v>
      </c>
      <c r="F9" s="30">
        <v>670415</v>
      </c>
      <c r="G9" s="31">
        <v>670415</v>
      </c>
      <c r="H9" s="31">
        <v>89824</v>
      </c>
      <c r="I9" s="32">
        <f aca="true" t="shared" si="0" ref="I9:K24">C9+F9</f>
        <v>702923</v>
      </c>
      <c r="J9" s="32">
        <f t="shared" si="0"/>
        <v>702923</v>
      </c>
      <c r="K9" s="32">
        <f t="shared" si="0"/>
        <v>97816</v>
      </c>
    </row>
    <row r="10" spans="1:11" ht="15.75">
      <c r="A10" s="28">
        <v>3</v>
      </c>
      <c r="B10" s="29" t="s">
        <v>507</v>
      </c>
      <c r="C10" s="30">
        <v>35838</v>
      </c>
      <c r="D10" s="31">
        <v>35838</v>
      </c>
      <c r="E10" s="31">
        <v>8915</v>
      </c>
      <c r="F10" s="30">
        <v>958969</v>
      </c>
      <c r="G10" s="31">
        <v>963969</v>
      </c>
      <c r="H10" s="31">
        <v>186325</v>
      </c>
      <c r="I10" s="32">
        <f t="shared" si="0"/>
        <v>994807</v>
      </c>
      <c r="J10" s="32">
        <f t="shared" si="0"/>
        <v>999807</v>
      </c>
      <c r="K10" s="32">
        <f t="shared" si="0"/>
        <v>195240</v>
      </c>
    </row>
    <row r="11" spans="1:11" ht="15.75">
      <c r="A11" s="28">
        <v>4</v>
      </c>
      <c r="B11" s="29" t="s">
        <v>508</v>
      </c>
      <c r="C11" s="30">
        <v>34959</v>
      </c>
      <c r="D11" s="31">
        <v>34959</v>
      </c>
      <c r="E11" s="31">
        <v>8643</v>
      </c>
      <c r="F11" s="30">
        <v>757104</v>
      </c>
      <c r="G11" s="31">
        <v>757104</v>
      </c>
      <c r="H11" s="31">
        <v>138838</v>
      </c>
      <c r="I11" s="32">
        <f t="shared" si="0"/>
        <v>792063</v>
      </c>
      <c r="J11" s="32">
        <f t="shared" si="0"/>
        <v>792063</v>
      </c>
      <c r="K11" s="32">
        <f t="shared" si="0"/>
        <v>147481</v>
      </c>
    </row>
    <row r="12" spans="1:11" ht="15.75">
      <c r="A12" s="28">
        <v>5</v>
      </c>
      <c r="B12" s="29" t="s">
        <v>509</v>
      </c>
      <c r="C12" s="30">
        <v>25331</v>
      </c>
      <c r="D12" s="31">
        <v>25331</v>
      </c>
      <c r="E12" s="31">
        <v>6511</v>
      </c>
      <c r="F12" s="30">
        <v>318595</v>
      </c>
      <c r="G12" s="31">
        <v>318595</v>
      </c>
      <c r="H12" s="31">
        <v>50260</v>
      </c>
      <c r="I12" s="32">
        <f t="shared" si="0"/>
        <v>343926</v>
      </c>
      <c r="J12" s="32">
        <f t="shared" si="0"/>
        <v>343926</v>
      </c>
      <c r="K12" s="32">
        <f t="shared" si="0"/>
        <v>56771</v>
      </c>
    </row>
    <row r="13" spans="1:11" ht="31.5">
      <c r="A13" s="28">
        <v>6</v>
      </c>
      <c r="B13" s="29" t="s">
        <v>510</v>
      </c>
      <c r="C13" s="30">
        <v>46348430</v>
      </c>
      <c r="D13" s="31">
        <v>46418291</v>
      </c>
      <c r="E13" s="31">
        <v>2218936</v>
      </c>
      <c r="F13" s="30">
        <v>2537134</v>
      </c>
      <c r="G13" s="31">
        <v>2537134</v>
      </c>
      <c r="H13" s="31">
        <v>692457</v>
      </c>
      <c r="I13" s="32">
        <f t="shared" si="0"/>
        <v>48885564</v>
      </c>
      <c r="J13" s="32">
        <f t="shared" si="0"/>
        <v>48955425</v>
      </c>
      <c r="K13" s="32">
        <f t="shared" si="0"/>
        <v>2911393</v>
      </c>
    </row>
    <row r="14" spans="1:11" ht="15.75">
      <c r="A14" s="28">
        <v>7</v>
      </c>
      <c r="B14" s="29" t="s">
        <v>511</v>
      </c>
      <c r="C14" s="30">
        <v>0</v>
      </c>
      <c r="D14" s="31">
        <v>0</v>
      </c>
      <c r="E14" s="31">
        <v>497227</v>
      </c>
      <c r="F14" s="30">
        <v>0</v>
      </c>
      <c r="G14" s="31">
        <v>0</v>
      </c>
      <c r="H14" s="31">
        <v>36140</v>
      </c>
      <c r="I14" s="32">
        <f t="shared" si="0"/>
        <v>0</v>
      </c>
      <c r="J14" s="32">
        <f t="shared" si="0"/>
        <v>0</v>
      </c>
      <c r="K14" s="32">
        <f t="shared" si="0"/>
        <v>533367</v>
      </c>
    </row>
    <row r="15" spans="1:11" ht="15.75">
      <c r="A15" s="28">
        <v>8</v>
      </c>
      <c r="B15" s="29" t="s">
        <v>512</v>
      </c>
      <c r="C15" s="30">
        <v>0</v>
      </c>
      <c r="D15" s="31">
        <v>0</v>
      </c>
      <c r="E15" s="31">
        <v>99967</v>
      </c>
      <c r="F15" s="30">
        <v>0</v>
      </c>
      <c r="G15" s="31">
        <v>0</v>
      </c>
      <c r="H15" s="31">
        <v>2653</v>
      </c>
      <c r="I15" s="32">
        <f t="shared" si="0"/>
        <v>0</v>
      </c>
      <c r="J15" s="32">
        <f t="shared" si="0"/>
        <v>0</v>
      </c>
      <c r="K15" s="32">
        <f t="shared" si="0"/>
        <v>102620</v>
      </c>
    </row>
    <row r="16" spans="1:11" ht="15.75">
      <c r="A16" s="28">
        <v>9</v>
      </c>
      <c r="B16" s="29" t="s">
        <v>513</v>
      </c>
      <c r="C16" s="30">
        <v>0</v>
      </c>
      <c r="D16" s="31">
        <v>0</v>
      </c>
      <c r="E16" s="31">
        <v>680450</v>
      </c>
      <c r="F16" s="30">
        <v>0</v>
      </c>
      <c r="G16" s="31">
        <v>0</v>
      </c>
      <c r="H16" s="31">
        <v>0</v>
      </c>
      <c r="I16" s="32">
        <f t="shared" si="0"/>
        <v>0</v>
      </c>
      <c r="J16" s="32">
        <f t="shared" si="0"/>
        <v>0</v>
      </c>
      <c r="K16" s="32">
        <f t="shared" si="0"/>
        <v>680450</v>
      </c>
    </row>
    <row r="17" spans="1:11" ht="15.75">
      <c r="A17" s="28">
        <v>10</v>
      </c>
      <c r="B17" s="29" t="s">
        <v>514</v>
      </c>
      <c r="C17" s="30">
        <v>0</v>
      </c>
      <c r="D17" s="31">
        <v>0</v>
      </c>
      <c r="E17" s="31">
        <v>368573</v>
      </c>
      <c r="F17" s="30">
        <v>0</v>
      </c>
      <c r="G17" s="31">
        <v>0</v>
      </c>
      <c r="H17" s="31">
        <v>0</v>
      </c>
      <c r="I17" s="32">
        <f t="shared" si="0"/>
        <v>0</v>
      </c>
      <c r="J17" s="32">
        <f t="shared" si="0"/>
        <v>0</v>
      </c>
      <c r="K17" s="32">
        <f t="shared" si="0"/>
        <v>368573</v>
      </c>
    </row>
    <row r="18" spans="1:11" ht="15.75">
      <c r="A18" s="28">
        <v>11</v>
      </c>
      <c r="B18" s="29" t="s">
        <v>515</v>
      </c>
      <c r="C18" s="30">
        <v>0</v>
      </c>
      <c r="D18" s="31">
        <v>0</v>
      </c>
      <c r="E18" s="31">
        <v>244337</v>
      </c>
      <c r="F18" s="30">
        <v>0</v>
      </c>
      <c r="G18" s="31">
        <v>0</v>
      </c>
      <c r="H18" s="31">
        <v>0</v>
      </c>
      <c r="I18" s="32">
        <f t="shared" si="0"/>
        <v>0</v>
      </c>
      <c r="J18" s="32">
        <f t="shared" si="0"/>
        <v>0</v>
      </c>
      <c r="K18" s="32">
        <f t="shared" si="0"/>
        <v>244337</v>
      </c>
    </row>
    <row r="19" spans="1:11" ht="15.75">
      <c r="A19" s="28">
        <v>12</v>
      </c>
      <c r="B19" s="29" t="s">
        <v>516</v>
      </c>
      <c r="C19" s="30">
        <v>0</v>
      </c>
      <c r="D19" s="31">
        <v>0</v>
      </c>
      <c r="E19" s="31">
        <v>216592</v>
      </c>
      <c r="F19" s="30">
        <v>0</v>
      </c>
      <c r="G19" s="31">
        <v>0</v>
      </c>
      <c r="H19" s="31">
        <v>0</v>
      </c>
      <c r="I19" s="32">
        <f t="shared" si="0"/>
        <v>0</v>
      </c>
      <c r="J19" s="32">
        <f t="shared" si="0"/>
        <v>0</v>
      </c>
      <c r="K19" s="32">
        <f t="shared" si="0"/>
        <v>216592</v>
      </c>
    </row>
    <row r="20" spans="1:11" ht="15.75">
      <c r="A20" s="28">
        <v>13</v>
      </c>
      <c r="B20" s="29" t="s">
        <v>517</v>
      </c>
      <c r="C20" s="30">
        <v>0</v>
      </c>
      <c r="D20" s="31">
        <v>0</v>
      </c>
      <c r="E20" s="31">
        <v>1048153</v>
      </c>
      <c r="F20" s="30">
        <v>0</v>
      </c>
      <c r="G20" s="31">
        <v>0</v>
      </c>
      <c r="H20" s="31">
        <v>0</v>
      </c>
      <c r="I20" s="32">
        <f t="shared" si="0"/>
        <v>0</v>
      </c>
      <c r="J20" s="32">
        <f t="shared" si="0"/>
        <v>0</v>
      </c>
      <c r="K20" s="32">
        <f t="shared" si="0"/>
        <v>1048153</v>
      </c>
    </row>
    <row r="21" spans="1:11" ht="15.75">
      <c r="A21" s="28">
        <v>14</v>
      </c>
      <c r="B21" s="29" t="s">
        <v>518</v>
      </c>
      <c r="C21" s="30">
        <v>0</v>
      </c>
      <c r="D21" s="31">
        <v>0</v>
      </c>
      <c r="E21" s="31">
        <v>364188</v>
      </c>
      <c r="F21" s="30">
        <v>0</v>
      </c>
      <c r="G21" s="31">
        <v>0</v>
      </c>
      <c r="H21" s="31">
        <v>0</v>
      </c>
      <c r="I21" s="32">
        <f t="shared" si="0"/>
        <v>0</v>
      </c>
      <c r="J21" s="32">
        <f t="shared" si="0"/>
        <v>0</v>
      </c>
      <c r="K21" s="32">
        <f t="shared" si="0"/>
        <v>364188</v>
      </c>
    </row>
    <row r="22" spans="1:11" ht="15.75">
      <c r="A22" s="28">
        <v>15</v>
      </c>
      <c r="B22" s="29" t="s">
        <v>519</v>
      </c>
      <c r="C22" s="30">
        <v>0</v>
      </c>
      <c r="D22" s="31">
        <v>0</v>
      </c>
      <c r="E22" s="31">
        <v>444753</v>
      </c>
      <c r="F22" s="30">
        <v>0</v>
      </c>
      <c r="G22" s="31">
        <v>0</v>
      </c>
      <c r="H22" s="31">
        <v>0</v>
      </c>
      <c r="I22" s="32">
        <f t="shared" si="0"/>
        <v>0</v>
      </c>
      <c r="J22" s="32">
        <f t="shared" si="0"/>
        <v>0</v>
      </c>
      <c r="K22" s="32">
        <f t="shared" si="0"/>
        <v>444753</v>
      </c>
    </row>
    <row r="23" spans="1:11" ht="15.75">
      <c r="A23" s="28">
        <v>16</v>
      </c>
      <c r="B23" s="29" t="s">
        <v>520</v>
      </c>
      <c r="C23" s="30">
        <v>0</v>
      </c>
      <c r="D23" s="31">
        <v>0</v>
      </c>
      <c r="E23" s="31">
        <v>283010</v>
      </c>
      <c r="F23" s="30">
        <v>0</v>
      </c>
      <c r="G23" s="31">
        <v>0</v>
      </c>
      <c r="H23" s="31">
        <v>0</v>
      </c>
      <c r="I23" s="32">
        <f t="shared" si="0"/>
        <v>0</v>
      </c>
      <c r="J23" s="32">
        <f t="shared" si="0"/>
        <v>0</v>
      </c>
      <c r="K23" s="32">
        <f t="shared" si="0"/>
        <v>283010</v>
      </c>
    </row>
    <row r="24" spans="1:11" ht="15.75">
      <c r="A24" s="28">
        <v>17</v>
      </c>
      <c r="B24" s="29" t="s">
        <v>521</v>
      </c>
      <c r="C24" s="30">
        <v>0</v>
      </c>
      <c r="D24" s="31">
        <v>0</v>
      </c>
      <c r="E24" s="31">
        <v>51243</v>
      </c>
      <c r="F24" s="30">
        <v>0</v>
      </c>
      <c r="G24" s="31">
        <v>0</v>
      </c>
      <c r="H24" s="31">
        <v>0</v>
      </c>
      <c r="I24" s="32">
        <f t="shared" si="0"/>
        <v>0</v>
      </c>
      <c r="J24" s="32">
        <f t="shared" si="0"/>
        <v>0</v>
      </c>
      <c r="K24" s="32">
        <f t="shared" si="0"/>
        <v>51243</v>
      </c>
    </row>
    <row r="25" spans="1:11" ht="15.75">
      <c r="A25" s="28">
        <v>18</v>
      </c>
      <c r="B25" s="29" t="s">
        <v>522</v>
      </c>
      <c r="C25" s="30">
        <v>0</v>
      </c>
      <c r="D25" s="31">
        <v>0</v>
      </c>
      <c r="E25" s="31">
        <v>94788</v>
      </c>
      <c r="F25" s="30">
        <v>0</v>
      </c>
      <c r="G25" s="31">
        <v>0</v>
      </c>
      <c r="H25" s="31">
        <v>0</v>
      </c>
      <c r="I25" s="32">
        <f aca="true" t="shared" si="1" ref="I25:K46">C25+F25</f>
        <v>0</v>
      </c>
      <c r="J25" s="32">
        <f t="shared" si="1"/>
        <v>0</v>
      </c>
      <c r="K25" s="32">
        <f t="shared" si="1"/>
        <v>94788</v>
      </c>
    </row>
    <row r="26" spans="1:11" ht="15.75">
      <c r="A26" s="28">
        <v>19</v>
      </c>
      <c r="B26" s="29" t="s">
        <v>523</v>
      </c>
      <c r="C26" s="30">
        <v>0</v>
      </c>
      <c r="D26" s="31">
        <v>0</v>
      </c>
      <c r="E26" s="31">
        <v>53783</v>
      </c>
      <c r="F26" s="30">
        <v>0</v>
      </c>
      <c r="G26" s="31">
        <v>0</v>
      </c>
      <c r="H26" s="31">
        <v>0</v>
      </c>
      <c r="I26" s="32">
        <f t="shared" si="1"/>
        <v>0</v>
      </c>
      <c r="J26" s="32">
        <f t="shared" si="1"/>
        <v>0</v>
      </c>
      <c r="K26" s="32">
        <f t="shared" si="1"/>
        <v>53783</v>
      </c>
    </row>
    <row r="27" spans="1:11" ht="15.75">
      <c r="A27" s="28">
        <v>20</v>
      </c>
      <c r="B27" s="29" t="s">
        <v>524</v>
      </c>
      <c r="C27" s="30">
        <v>0</v>
      </c>
      <c r="D27" s="31">
        <v>0</v>
      </c>
      <c r="E27" s="31">
        <v>70991</v>
      </c>
      <c r="F27" s="30">
        <v>0</v>
      </c>
      <c r="G27" s="31">
        <v>0</v>
      </c>
      <c r="H27" s="31">
        <v>0</v>
      </c>
      <c r="I27" s="32">
        <f t="shared" si="1"/>
        <v>0</v>
      </c>
      <c r="J27" s="32">
        <f t="shared" si="1"/>
        <v>0</v>
      </c>
      <c r="K27" s="32">
        <f t="shared" si="1"/>
        <v>70991</v>
      </c>
    </row>
    <row r="28" spans="1:11" ht="15.75">
      <c r="A28" s="28">
        <v>21</v>
      </c>
      <c r="B28" s="29" t="s">
        <v>525</v>
      </c>
      <c r="C28" s="30">
        <v>0</v>
      </c>
      <c r="D28" s="31">
        <v>0</v>
      </c>
      <c r="E28" s="31">
        <v>51437</v>
      </c>
      <c r="F28" s="30">
        <v>0</v>
      </c>
      <c r="G28" s="31">
        <v>0</v>
      </c>
      <c r="H28" s="31">
        <v>0</v>
      </c>
      <c r="I28" s="32">
        <f t="shared" si="1"/>
        <v>0</v>
      </c>
      <c r="J28" s="32">
        <f t="shared" si="1"/>
        <v>0</v>
      </c>
      <c r="K28" s="32">
        <f t="shared" si="1"/>
        <v>51437</v>
      </c>
    </row>
    <row r="29" spans="1:11" ht="15.75">
      <c r="A29" s="28">
        <v>22</v>
      </c>
      <c r="B29" s="29" t="s">
        <v>526</v>
      </c>
      <c r="C29" s="30">
        <v>0</v>
      </c>
      <c r="D29" s="31">
        <v>0</v>
      </c>
      <c r="E29" s="31">
        <v>114481</v>
      </c>
      <c r="F29" s="30">
        <v>0</v>
      </c>
      <c r="G29" s="31">
        <v>0</v>
      </c>
      <c r="H29" s="31">
        <v>0</v>
      </c>
      <c r="I29" s="32">
        <f t="shared" si="1"/>
        <v>0</v>
      </c>
      <c r="J29" s="32">
        <f t="shared" si="1"/>
        <v>0</v>
      </c>
      <c r="K29" s="32">
        <f t="shared" si="1"/>
        <v>114481</v>
      </c>
    </row>
    <row r="30" spans="1:11" ht="15.75">
      <c r="A30" s="28">
        <v>23</v>
      </c>
      <c r="B30" s="29" t="s">
        <v>527</v>
      </c>
      <c r="C30" s="30">
        <v>0</v>
      </c>
      <c r="D30" s="31">
        <v>0</v>
      </c>
      <c r="E30" s="31">
        <v>84257</v>
      </c>
      <c r="F30" s="30">
        <v>0</v>
      </c>
      <c r="G30" s="31">
        <v>0</v>
      </c>
      <c r="H30" s="31">
        <v>0</v>
      </c>
      <c r="I30" s="32">
        <f t="shared" si="1"/>
        <v>0</v>
      </c>
      <c r="J30" s="32">
        <f t="shared" si="1"/>
        <v>0</v>
      </c>
      <c r="K30" s="32">
        <f t="shared" si="1"/>
        <v>84257</v>
      </c>
    </row>
    <row r="31" spans="1:11" ht="15.75">
      <c r="A31" s="28">
        <v>24</v>
      </c>
      <c r="B31" s="29" t="s">
        <v>528</v>
      </c>
      <c r="C31" s="30">
        <v>0</v>
      </c>
      <c r="D31" s="31">
        <v>0</v>
      </c>
      <c r="E31" s="31">
        <v>72421</v>
      </c>
      <c r="F31" s="30">
        <v>0</v>
      </c>
      <c r="G31" s="31">
        <v>0</v>
      </c>
      <c r="H31" s="31">
        <v>0</v>
      </c>
      <c r="I31" s="32">
        <f t="shared" si="1"/>
        <v>0</v>
      </c>
      <c r="J31" s="32">
        <f t="shared" si="1"/>
        <v>0</v>
      </c>
      <c r="K31" s="32">
        <f t="shared" si="1"/>
        <v>72421</v>
      </c>
    </row>
    <row r="32" spans="1:11" ht="15.75">
      <c r="A32" s="28">
        <v>25</v>
      </c>
      <c r="B32" s="29" t="s">
        <v>529</v>
      </c>
      <c r="C32" s="30">
        <v>0</v>
      </c>
      <c r="D32" s="31">
        <v>0</v>
      </c>
      <c r="E32" s="31">
        <v>160887</v>
      </c>
      <c r="F32" s="30">
        <v>0</v>
      </c>
      <c r="G32" s="31">
        <v>0</v>
      </c>
      <c r="H32" s="31">
        <v>0</v>
      </c>
      <c r="I32" s="32">
        <f t="shared" si="1"/>
        <v>0</v>
      </c>
      <c r="J32" s="32">
        <f t="shared" si="1"/>
        <v>0</v>
      </c>
      <c r="K32" s="32">
        <f t="shared" si="1"/>
        <v>160887</v>
      </c>
    </row>
    <row r="33" spans="1:11" ht="15.75">
      <c r="A33" s="28">
        <v>26</v>
      </c>
      <c r="B33" s="29" t="s">
        <v>530</v>
      </c>
      <c r="C33" s="30">
        <v>0</v>
      </c>
      <c r="D33" s="31">
        <v>0</v>
      </c>
      <c r="E33" s="31">
        <v>127657</v>
      </c>
      <c r="F33" s="30">
        <v>0</v>
      </c>
      <c r="G33" s="31">
        <v>0</v>
      </c>
      <c r="H33" s="31">
        <v>0</v>
      </c>
      <c r="I33" s="32">
        <f t="shared" si="1"/>
        <v>0</v>
      </c>
      <c r="J33" s="32">
        <f t="shared" si="1"/>
        <v>0</v>
      </c>
      <c r="K33" s="32">
        <f t="shared" si="1"/>
        <v>127657</v>
      </c>
    </row>
    <row r="34" spans="1:11" ht="31.5">
      <c r="A34" s="28">
        <v>27</v>
      </c>
      <c r="B34" s="29" t="s">
        <v>531</v>
      </c>
      <c r="C34" s="30">
        <v>0</v>
      </c>
      <c r="D34" s="31">
        <v>0</v>
      </c>
      <c r="E34" s="31">
        <v>261499</v>
      </c>
      <c r="F34" s="30">
        <v>0</v>
      </c>
      <c r="G34" s="31">
        <v>0</v>
      </c>
      <c r="H34" s="31">
        <v>0</v>
      </c>
      <c r="I34" s="32">
        <f t="shared" si="1"/>
        <v>0</v>
      </c>
      <c r="J34" s="32">
        <f t="shared" si="1"/>
        <v>0</v>
      </c>
      <c r="K34" s="32">
        <f t="shared" si="1"/>
        <v>261499</v>
      </c>
    </row>
    <row r="35" spans="1:11" ht="31.5">
      <c r="A35" s="28">
        <v>28</v>
      </c>
      <c r="B35" s="29" t="s">
        <v>532</v>
      </c>
      <c r="C35" s="30">
        <v>0</v>
      </c>
      <c r="D35" s="31">
        <v>0</v>
      </c>
      <c r="E35" s="31">
        <v>73139</v>
      </c>
      <c r="F35" s="30">
        <v>0</v>
      </c>
      <c r="G35" s="31">
        <v>0</v>
      </c>
      <c r="H35" s="31">
        <v>0</v>
      </c>
      <c r="I35" s="32">
        <f t="shared" si="1"/>
        <v>0</v>
      </c>
      <c r="J35" s="32">
        <f t="shared" si="1"/>
        <v>0</v>
      </c>
      <c r="K35" s="32">
        <f t="shared" si="1"/>
        <v>73139</v>
      </c>
    </row>
    <row r="36" spans="1:11" ht="15.75">
      <c r="A36" s="28">
        <v>29</v>
      </c>
      <c r="B36" s="33" t="s">
        <v>533</v>
      </c>
      <c r="C36" s="30">
        <v>17145489</v>
      </c>
      <c r="D36" s="31">
        <v>17191802</v>
      </c>
      <c r="E36" s="31">
        <v>3440707</v>
      </c>
      <c r="F36" s="30">
        <v>2789132</v>
      </c>
      <c r="G36" s="31">
        <v>2789132</v>
      </c>
      <c r="H36" s="31">
        <v>718031</v>
      </c>
      <c r="I36" s="32">
        <f t="shared" si="1"/>
        <v>19934621</v>
      </c>
      <c r="J36" s="32">
        <f t="shared" si="1"/>
        <v>19980934</v>
      </c>
      <c r="K36" s="32">
        <f t="shared" si="1"/>
        <v>4158738</v>
      </c>
    </row>
    <row r="37" spans="1:11" ht="15.75">
      <c r="A37" s="28">
        <v>30</v>
      </c>
      <c r="B37" s="33" t="s">
        <v>534</v>
      </c>
      <c r="C37" s="30">
        <v>0</v>
      </c>
      <c r="D37" s="31">
        <v>0</v>
      </c>
      <c r="E37" s="31">
        <v>0</v>
      </c>
      <c r="F37" s="30">
        <v>592890</v>
      </c>
      <c r="G37" s="31">
        <v>592890</v>
      </c>
      <c r="H37" s="31">
        <v>124333</v>
      </c>
      <c r="I37" s="32">
        <f t="shared" si="1"/>
        <v>592890</v>
      </c>
      <c r="J37" s="32">
        <f t="shared" si="1"/>
        <v>592890</v>
      </c>
      <c r="K37" s="32">
        <f t="shared" si="1"/>
        <v>124333</v>
      </c>
    </row>
    <row r="38" spans="1:11" ht="31.5">
      <c r="A38" s="28">
        <v>31</v>
      </c>
      <c r="B38" s="33" t="s">
        <v>535</v>
      </c>
      <c r="C38" s="30">
        <v>1200230</v>
      </c>
      <c r="D38" s="31">
        <v>1200230</v>
      </c>
      <c r="E38" s="31">
        <v>304188</v>
      </c>
      <c r="F38" s="30">
        <v>1841053</v>
      </c>
      <c r="G38" s="31">
        <v>1841053</v>
      </c>
      <c r="H38" s="31">
        <v>236826</v>
      </c>
      <c r="I38" s="32">
        <f t="shared" si="1"/>
        <v>3041283</v>
      </c>
      <c r="J38" s="32">
        <f t="shared" si="1"/>
        <v>3041283</v>
      </c>
      <c r="K38" s="32">
        <f t="shared" si="1"/>
        <v>541014</v>
      </c>
    </row>
    <row r="39" spans="1:11" ht="15.75">
      <c r="A39" s="28">
        <v>32</v>
      </c>
      <c r="B39" s="29" t="s">
        <v>536</v>
      </c>
      <c r="C39" s="30">
        <v>2509571</v>
      </c>
      <c r="D39" s="31">
        <v>2509571</v>
      </c>
      <c r="E39" s="31">
        <v>301819</v>
      </c>
      <c r="F39" s="30">
        <v>670992</v>
      </c>
      <c r="G39" s="31">
        <v>670992</v>
      </c>
      <c r="H39" s="31">
        <v>68384</v>
      </c>
      <c r="I39" s="32">
        <f t="shared" si="1"/>
        <v>3180563</v>
      </c>
      <c r="J39" s="32">
        <f t="shared" si="1"/>
        <v>3180563</v>
      </c>
      <c r="K39" s="32">
        <f t="shared" si="1"/>
        <v>370203</v>
      </c>
    </row>
    <row r="40" spans="1:11" ht="15.75">
      <c r="A40" s="28">
        <v>33</v>
      </c>
      <c r="B40" s="33" t="s">
        <v>537</v>
      </c>
      <c r="C40" s="30">
        <v>309527</v>
      </c>
      <c r="D40" s="31">
        <v>309527</v>
      </c>
      <c r="E40" s="31">
        <v>54843</v>
      </c>
      <c r="F40" s="30">
        <v>0</v>
      </c>
      <c r="G40" s="31">
        <v>0</v>
      </c>
      <c r="H40" s="31">
        <v>0</v>
      </c>
      <c r="I40" s="32">
        <f t="shared" si="1"/>
        <v>309527</v>
      </c>
      <c r="J40" s="32">
        <f t="shared" si="1"/>
        <v>309527</v>
      </c>
      <c r="K40" s="32">
        <f t="shared" si="1"/>
        <v>54843</v>
      </c>
    </row>
    <row r="41" spans="1:11" ht="15.75">
      <c r="A41" s="28">
        <v>34</v>
      </c>
      <c r="B41" s="33" t="s">
        <v>538</v>
      </c>
      <c r="C41" s="30">
        <v>1107858</v>
      </c>
      <c r="D41" s="31">
        <v>1107858</v>
      </c>
      <c r="E41" s="31">
        <v>256129</v>
      </c>
      <c r="F41" s="30">
        <v>0</v>
      </c>
      <c r="G41" s="31">
        <v>0</v>
      </c>
      <c r="H41" s="31">
        <v>0</v>
      </c>
      <c r="I41" s="32">
        <f t="shared" si="1"/>
        <v>1107858</v>
      </c>
      <c r="J41" s="32">
        <f t="shared" si="1"/>
        <v>1107858</v>
      </c>
      <c r="K41" s="32">
        <f t="shared" si="1"/>
        <v>256129</v>
      </c>
    </row>
    <row r="42" spans="1:11" ht="15.75">
      <c r="A42" s="28">
        <v>35</v>
      </c>
      <c r="B42" s="33" t="s">
        <v>539</v>
      </c>
      <c r="C42" s="30">
        <v>0</v>
      </c>
      <c r="D42" s="31">
        <v>0</v>
      </c>
      <c r="E42" s="31">
        <v>0</v>
      </c>
      <c r="F42" s="30">
        <v>533300</v>
      </c>
      <c r="G42" s="31">
        <v>533300</v>
      </c>
      <c r="H42" s="31">
        <v>88167</v>
      </c>
      <c r="I42" s="32">
        <f t="shared" si="1"/>
        <v>533300</v>
      </c>
      <c r="J42" s="32">
        <f t="shared" si="1"/>
        <v>533300</v>
      </c>
      <c r="K42" s="32">
        <f t="shared" si="1"/>
        <v>88167</v>
      </c>
    </row>
    <row r="43" spans="1:11" ht="15.75">
      <c r="A43" s="28">
        <v>36</v>
      </c>
      <c r="B43" s="33" t="s">
        <v>540</v>
      </c>
      <c r="C43" s="30">
        <v>0</v>
      </c>
      <c r="D43" s="31">
        <v>0</v>
      </c>
      <c r="E43" s="31">
        <v>0</v>
      </c>
      <c r="F43" s="30">
        <v>412309</v>
      </c>
      <c r="G43" s="31">
        <v>412309</v>
      </c>
      <c r="H43" s="31">
        <v>70283</v>
      </c>
      <c r="I43" s="32">
        <f t="shared" si="1"/>
        <v>412309</v>
      </c>
      <c r="J43" s="32">
        <f t="shared" si="1"/>
        <v>412309</v>
      </c>
      <c r="K43" s="32">
        <f t="shared" si="1"/>
        <v>70283</v>
      </c>
    </row>
    <row r="44" spans="1:11" ht="15.75">
      <c r="A44" s="28">
        <v>37</v>
      </c>
      <c r="B44" s="33" t="s">
        <v>541</v>
      </c>
      <c r="C44" s="30">
        <v>0</v>
      </c>
      <c r="D44" s="31">
        <v>0</v>
      </c>
      <c r="E44" s="31">
        <v>0</v>
      </c>
      <c r="F44" s="30">
        <v>146059</v>
      </c>
      <c r="G44" s="31">
        <v>146059</v>
      </c>
      <c r="H44" s="31">
        <v>35236</v>
      </c>
      <c r="I44" s="32">
        <f t="shared" si="1"/>
        <v>146059</v>
      </c>
      <c r="J44" s="32">
        <f t="shared" si="1"/>
        <v>146059</v>
      </c>
      <c r="K44" s="32">
        <f t="shared" si="1"/>
        <v>35236</v>
      </c>
    </row>
    <row r="45" spans="1:11" ht="15.75">
      <c r="A45" s="28">
        <v>38</v>
      </c>
      <c r="B45" s="33" t="s">
        <v>542</v>
      </c>
      <c r="C45" s="30">
        <v>0</v>
      </c>
      <c r="D45" s="31">
        <v>0</v>
      </c>
      <c r="E45" s="31">
        <v>0</v>
      </c>
      <c r="F45" s="30">
        <v>3810544</v>
      </c>
      <c r="G45" s="31">
        <v>3810544</v>
      </c>
      <c r="H45" s="31">
        <v>683025</v>
      </c>
      <c r="I45" s="32">
        <f t="shared" si="1"/>
        <v>3810544</v>
      </c>
      <c r="J45" s="32">
        <f t="shared" si="1"/>
        <v>3810544</v>
      </c>
      <c r="K45" s="32">
        <f t="shared" si="1"/>
        <v>683025</v>
      </c>
    </row>
    <row r="46" spans="1:11" ht="15.75">
      <c r="A46" s="28">
        <v>39</v>
      </c>
      <c r="B46" s="33" t="s">
        <v>543</v>
      </c>
      <c r="C46" s="30">
        <v>0</v>
      </c>
      <c r="D46" s="31">
        <v>0</v>
      </c>
      <c r="E46" s="31">
        <v>0</v>
      </c>
      <c r="F46" s="30">
        <v>400378</v>
      </c>
      <c r="G46" s="31">
        <v>400378</v>
      </c>
      <c r="H46" s="31">
        <v>81329</v>
      </c>
      <c r="I46" s="32">
        <f t="shared" si="1"/>
        <v>400378</v>
      </c>
      <c r="J46" s="32">
        <f t="shared" si="1"/>
        <v>400378</v>
      </c>
      <c r="K46" s="32">
        <f t="shared" si="1"/>
        <v>81329</v>
      </c>
    </row>
    <row r="47" spans="1:11" ht="15.75">
      <c r="A47" s="28">
        <v>40</v>
      </c>
      <c r="B47" s="33" t="s">
        <v>544</v>
      </c>
      <c r="C47" s="30">
        <v>0</v>
      </c>
      <c r="D47" s="31">
        <v>0</v>
      </c>
      <c r="E47" s="31">
        <v>0</v>
      </c>
      <c r="F47" s="30">
        <v>159800</v>
      </c>
      <c r="G47" s="31">
        <v>159800</v>
      </c>
      <c r="H47" s="31">
        <v>42195</v>
      </c>
      <c r="I47" s="32">
        <f>C47+F47</f>
        <v>159800</v>
      </c>
      <c r="J47" s="32">
        <f>D47+G47</f>
        <v>159800</v>
      </c>
      <c r="K47" s="32">
        <f>E47+H47</f>
        <v>42195</v>
      </c>
    </row>
    <row r="48" spans="1:11" ht="15.75">
      <c r="A48" s="28"/>
      <c r="B48" s="34" t="s">
        <v>545</v>
      </c>
      <c r="C48" s="32">
        <f aca="true" t="shared" si="2" ref="C48:H48">SUM(C8:C47)</f>
        <v>77020881</v>
      </c>
      <c r="D48" s="32">
        <f t="shared" si="2"/>
        <v>78156759</v>
      </c>
      <c r="E48" s="32">
        <f t="shared" si="2"/>
        <v>14433718</v>
      </c>
      <c r="F48" s="32">
        <f t="shared" si="2"/>
        <v>52490240</v>
      </c>
      <c r="G48" s="32">
        <f t="shared" si="2"/>
        <v>52500240</v>
      </c>
      <c r="H48" s="32">
        <f t="shared" si="2"/>
        <v>7326269</v>
      </c>
      <c r="I48" s="32">
        <f>SUM(I8:I47)</f>
        <v>129511121</v>
      </c>
      <c r="J48" s="32">
        <f>SUM(J8:J47)</f>
        <v>130656999</v>
      </c>
      <c r="K48" s="32">
        <f>SUM(K8:K47)</f>
        <v>21759987</v>
      </c>
    </row>
    <row r="49" spans="1:11" ht="15.75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37"/>
    </row>
    <row r="50" spans="1:11" ht="15.75">
      <c r="A50" s="35"/>
      <c r="B50" s="36"/>
      <c r="C50" s="37"/>
      <c r="D50" s="37"/>
      <c r="E50" s="37"/>
      <c r="F50" s="37"/>
      <c r="G50" s="37"/>
      <c r="H50" s="37"/>
      <c r="I50" s="37"/>
      <c r="J50" s="37"/>
      <c r="K50" s="37"/>
    </row>
    <row r="51" spans="1:11" ht="15.75">
      <c r="A51" s="38" t="s">
        <v>546</v>
      </c>
      <c r="B51" s="39"/>
      <c r="C51" s="39"/>
      <c r="D51" s="39"/>
      <c r="E51" s="39"/>
      <c r="F51" s="39"/>
      <c r="G51" s="39"/>
      <c r="H51" s="39"/>
      <c r="I51" s="39"/>
      <c r="J51" s="40"/>
      <c r="K51" s="40"/>
    </row>
    <row r="52" spans="1:11" ht="15.75">
      <c r="A52" s="39" t="s">
        <v>547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15.75">
      <c r="A53" s="41" t="s">
        <v>548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5" ht="15.75">
      <c r="A55" s="4"/>
    </row>
    <row r="56" ht="15.75">
      <c r="A56" s="5"/>
    </row>
    <row r="57" ht="15.75">
      <c r="A57" s="4"/>
    </row>
    <row r="58" ht="15.75">
      <c r="A58" s="6"/>
    </row>
    <row r="59" ht="15.75">
      <c r="A59" s="6" t="s">
        <v>989</v>
      </c>
    </row>
    <row r="60" ht="15.75">
      <c r="A60" s="6" t="s">
        <v>990</v>
      </c>
    </row>
    <row r="61" ht="15.75">
      <c r="A61" s="6" t="s">
        <v>991</v>
      </c>
    </row>
    <row r="62" ht="15.75">
      <c r="A62" s="4"/>
    </row>
    <row r="63" ht="15.75">
      <c r="A63" s="5"/>
    </row>
    <row r="64" ht="15.75">
      <c r="A64" s="6"/>
    </row>
    <row r="65" ht="15.75">
      <c r="A65" s="43"/>
    </row>
    <row r="66" ht="15.75">
      <c r="A66" s="44"/>
    </row>
    <row r="67" ht="15.75">
      <c r="A67" s="6"/>
    </row>
    <row r="68" ht="15.75">
      <c r="A68" s="45"/>
    </row>
    <row r="69" ht="15.75">
      <c r="A69" s="46"/>
    </row>
  </sheetData>
  <sheetProtection/>
  <mergeCells count="3">
    <mergeCell ref="C6:E6"/>
    <mergeCell ref="F6:H6"/>
    <mergeCell ref="I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X51"/>
  <sheetViews>
    <sheetView view="pageBreakPreview" zoomScale="60" zoomScalePageLayoutView="0" workbookViewId="0" topLeftCell="A37">
      <selection activeCell="A51" sqref="A51"/>
    </sheetView>
  </sheetViews>
  <sheetFormatPr defaultColWidth="9.140625" defaultRowHeight="15"/>
  <cols>
    <col min="1" max="1" width="9.7109375" style="11" customWidth="1"/>
    <col min="2" max="2" width="56.57421875" style="11" customWidth="1"/>
    <col min="3" max="3" width="10.8515625" style="136" customWidth="1"/>
    <col min="4" max="4" width="10.7109375" style="136" customWidth="1"/>
    <col min="5" max="5" width="12.421875" style="136" customWidth="1"/>
    <col min="6" max="6" width="10.7109375" style="136" customWidth="1"/>
    <col min="7" max="7" width="10.7109375" style="144" customWidth="1"/>
    <col min="8" max="8" width="11.28125" style="144" customWidth="1"/>
    <col min="9" max="9" width="13.28125" style="144" customWidth="1"/>
    <col min="10" max="10" width="13.421875" style="144" customWidth="1"/>
    <col min="11" max="11" width="12.28125" style="144" customWidth="1"/>
    <col min="12" max="12" width="12.421875" style="144" customWidth="1"/>
    <col min="13" max="13" width="12.28125" style="144" customWidth="1"/>
    <col min="14" max="14" width="12.421875" style="144" customWidth="1"/>
    <col min="15" max="15" width="12.28125" style="144" customWidth="1"/>
    <col min="16" max="16" width="13.7109375" style="144" customWidth="1"/>
    <col min="17" max="16384" width="9.140625" style="11" customWidth="1"/>
  </cols>
  <sheetData>
    <row r="1" ht="15">
      <c r="P1" s="147" t="s">
        <v>794</v>
      </c>
    </row>
    <row r="2" spans="1:16" ht="15.75">
      <c r="A2" s="12" t="s">
        <v>795</v>
      </c>
      <c r="B2" s="12"/>
      <c r="C2" s="137"/>
      <c r="D2" s="137"/>
      <c r="E2" s="142"/>
      <c r="F2" s="142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5.75">
      <c r="A3" s="256"/>
      <c r="B3" s="256"/>
      <c r="C3" s="257"/>
      <c r="D3" s="257"/>
      <c r="E3" s="143"/>
      <c r="F3" s="143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24" ht="31.5" customHeight="1">
      <c r="A4" s="14"/>
      <c r="B4" s="14"/>
      <c r="C4" s="258" t="s">
        <v>462</v>
      </c>
      <c r="D4" s="259"/>
      <c r="E4" s="258" t="s">
        <v>463</v>
      </c>
      <c r="F4" s="259"/>
      <c r="G4" s="254" t="s">
        <v>464</v>
      </c>
      <c r="H4" s="255"/>
      <c r="I4" s="254" t="s">
        <v>465</v>
      </c>
      <c r="J4" s="255"/>
      <c r="K4" s="254" t="s">
        <v>466</v>
      </c>
      <c r="L4" s="255"/>
      <c r="M4" s="254" t="s">
        <v>467</v>
      </c>
      <c r="N4" s="255"/>
      <c r="O4" s="254" t="s">
        <v>468</v>
      </c>
      <c r="P4" s="255"/>
      <c r="Q4" s="13"/>
      <c r="R4" s="13"/>
      <c r="S4" s="13"/>
      <c r="T4" s="13"/>
      <c r="U4" s="13"/>
      <c r="V4" s="13"/>
      <c r="W4" s="13"/>
      <c r="X4" s="13"/>
    </row>
    <row r="5" spans="1:16" ht="45">
      <c r="A5" s="148" t="s">
        <v>0</v>
      </c>
      <c r="B5" s="148" t="s">
        <v>469</v>
      </c>
      <c r="C5" s="138" t="s">
        <v>470</v>
      </c>
      <c r="D5" s="140" t="s">
        <v>796</v>
      </c>
      <c r="E5" s="138" t="s">
        <v>470</v>
      </c>
      <c r="F5" s="140" t="s">
        <v>796</v>
      </c>
      <c r="G5" s="138" t="s">
        <v>470</v>
      </c>
      <c r="H5" s="140" t="s">
        <v>796</v>
      </c>
      <c r="I5" s="138" t="s">
        <v>470</v>
      </c>
      <c r="J5" s="140" t="s">
        <v>796</v>
      </c>
      <c r="K5" s="146" t="s">
        <v>470</v>
      </c>
      <c r="L5" s="140" t="s">
        <v>796</v>
      </c>
      <c r="M5" s="146" t="s">
        <v>470</v>
      </c>
      <c r="N5" s="140" t="s">
        <v>796</v>
      </c>
      <c r="O5" s="146" t="s">
        <v>470</v>
      </c>
      <c r="P5" s="140" t="s">
        <v>796</v>
      </c>
    </row>
    <row r="6" spans="1:16" ht="33" customHeight="1">
      <c r="A6" s="149" t="s">
        <v>71</v>
      </c>
      <c r="B6" s="150" t="s">
        <v>163</v>
      </c>
      <c r="C6" s="151">
        <f>SUM(C7:C7)</f>
        <v>1985675</v>
      </c>
      <c r="D6" s="151">
        <f aca="true" t="shared" si="0" ref="D6:P6">SUM(D7:D7)</f>
        <v>433550</v>
      </c>
      <c r="E6" s="151">
        <f t="shared" si="0"/>
        <v>235000</v>
      </c>
      <c r="F6" s="151">
        <f t="shared" si="0"/>
        <v>59334</v>
      </c>
      <c r="G6" s="152">
        <f t="shared" si="0"/>
        <v>205008</v>
      </c>
      <c r="H6" s="152">
        <f t="shared" si="0"/>
        <v>45325</v>
      </c>
      <c r="I6" s="152">
        <f t="shared" si="0"/>
        <v>98500</v>
      </c>
      <c r="J6" s="152">
        <f t="shared" si="0"/>
        <v>24155</v>
      </c>
      <c r="K6" s="152">
        <f t="shared" si="0"/>
        <v>92500</v>
      </c>
      <c r="L6" s="152">
        <f t="shared" si="0"/>
        <v>22626</v>
      </c>
      <c r="M6" s="152">
        <f t="shared" si="0"/>
        <v>219514</v>
      </c>
      <c r="N6" s="152">
        <f>SUM(N7:N7)</f>
        <v>49567</v>
      </c>
      <c r="O6" s="152">
        <f t="shared" si="0"/>
        <v>234700</v>
      </c>
      <c r="P6" s="152">
        <f t="shared" si="0"/>
        <v>53328</v>
      </c>
    </row>
    <row r="7" spans="1:16" ht="35.25" customHeight="1">
      <c r="A7" s="153" t="s">
        <v>165</v>
      </c>
      <c r="B7" s="154" t="s">
        <v>471</v>
      </c>
      <c r="C7" s="155">
        <v>1985675</v>
      </c>
      <c r="D7" s="155">
        <v>433550</v>
      </c>
      <c r="E7" s="155">
        <v>235000</v>
      </c>
      <c r="F7" s="155">
        <v>59334</v>
      </c>
      <c r="G7" s="156">
        <v>205008</v>
      </c>
      <c r="H7" s="156">
        <v>45325</v>
      </c>
      <c r="I7" s="156">
        <v>98500</v>
      </c>
      <c r="J7" s="156">
        <v>24155</v>
      </c>
      <c r="K7" s="156">
        <v>92500</v>
      </c>
      <c r="L7" s="156">
        <v>22626</v>
      </c>
      <c r="M7" s="156">
        <v>219514</v>
      </c>
      <c r="N7" s="156">
        <v>49567</v>
      </c>
      <c r="O7" s="156">
        <v>234700</v>
      </c>
      <c r="P7" s="156">
        <v>53328</v>
      </c>
    </row>
    <row r="8" spans="1:16" ht="15">
      <c r="A8" s="149" t="s">
        <v>169</v>
      </c>
      <c r="B8" s="157" t="s">
        <v>168</v>
      </c>
      <c r="C8" s="151">
        <f>SUM(C9:C12)</f>
        <v>54071</v>
      </c>
      <c r="D8" s="151">
        <f>SUM(D9:D12)</f>
        <v>46801</v>
      </c>
      <c r="E8" s="151">
        <f aca="true" t="shared" si="1" ref="E8:P8">SUM(E9:E12)</f>
        <v>15630</v>
      </c>
      <c r="F8" s="151">
        <f t="shared" si="1"/>
        <v>3404</v>
      </c>
      <c r="G8" s="152">
        <f t="shared" si="1"/>
        <v>19768</v>
      </c>
      <c r="H8" s="152">
        <f>SUM(H9:H12)</f>
        <v>1949</v>
      </c>
      <c r="I8" s="152">
        <f t="shared" si="1"/>
        <v>3000</v>
      </c>
      <c r="J8" s="152">
        <f t="shared" si="1"/>
        <v>457</v>
      </c>
      <c r="K8" s="152">
        <f t="shared" si="1"/>
        <v>2390</v>
      </c>
      <c r="L8" s="152">
        <f t="shared" si="1"/>
        <v>1705</v>
      </c>
      <c r="M8" s="152">
        <f t="shared" si="1"/>
        <v>68000</v>
      </c>
      <c r="N8" s="152">
        <f>SUM(N9:N12)</f>
        <v>11526</v>
      </c>
      <c r="O8" s="152">
        <f t="shared" si="1"/>
        <v>38000</v>
      </c>
      <c r="P8" s="152">
        <f t="shared" si="1"/>
        <v>1171</v>
      </c>
    </row>
    <row r="9" spans="1:16" ht="15">
      <c r="A9" s="153" t="s">
        <v>204</v>
      </c>
      <c r="B9" s="154" t="s">
        <v>472</v>
      </c>
      <c r="C9" s="155"/>
      <c r="D9" s="155"/>
      <c r="E9" s="155"/>
      <c r="F9" s="155">
        <v>1950</v>
      </c>
      <c r="G9" s="156">
        <v>5000</v>
      </c>
      <c r="H9" s="156">
        <v>1000</v>
      </c>
      <c r="I9" s="156"/>
      <c r="J9" s="156"/>
      <c r="K9" s="156"/>
      <c r="L9" s="156"/>
      <c r="M9" s="156">
        <v>68000</v>
      </c>
      <c r="N9" s="156">
        <v>11360</v>
      </c>
      <c r="O9" s="156">
        <v>4500</v>
      </c>
      <c r="P9" s="156"/>
    </row>
    <row r="10" spans="1:16" ht="30">
      <c r="A10" s="153" t="s">
        <v>192</v>
      </c>
      <c r="B10" s="154" t="s">
        <v>473</v>
      </c>
      <c r="C10" s="155">
        <v>44571</v>
      </c>
      <c r="D10" s="155">
        <v>34328</v>
      </c>
      <c r="E10" s="155">
        <v>11550</v>
      </c>
      <c r="F10" s="155">
        <v>1333</v>
      </c>
      <c r="G10" s="156">
        <v>5040</v>
      </c>
      <c r="H10" s="156">
        <v>359</v>
      </c>
      <c r="I10" s="156">
        <v>3000</v>
      </c>
      <c r="J10" s="156">
        <v>457</v>
      </c>
      <c r="K10" s="156">
        <v>2390</v>
      </c>
      <c r="L10" s="156">
        <v>1601</v>
      </c>
      <c r="M10" s="156"/>
      <c r="N10" s="156"/>
      <c r="O10" s="156">
        <v>10000</v>
      </c>
      <c r="P10" s="158">
        <v>1041</v>
      </c>
    </row>
    <row r="11" spans="1:16" ht="15">
      <c r="A11" s="153" t="s">
        <v>194</v>
      </c>
      <c r="B11" s="154" t="s">
        <v>474</v>
      </c>
      <c r="C11" s="155">
        <v>9500</v>
      </c>
      <c r="D11" s="155">
        <v>6646</v>
      </c>
      <c r="E11" s="155">
        <v>4080</v>
      </c>
      <c r="F11" s="155">
        <v>0</v>
      </c>
      <c r="G11" s="156">
        <v>9728</v>
      </c>
      <c r="H11" s="156">
        <v>0</v>
      </c>
      <c r="I11" s="156"/>
      <c r="J11" s="156"/>
      <c r="K11" s="156"/>
      <c r="L11" s="156"/>
      <c r="M11" s="156"/>
      <c r="N11" s="156"/>
      <c r="O11" s="156">
        <v>23500</v>
      </c>
      <c r="P11" s="156"/>
    </row>
    <row r="12" spans="1:16" ht="15">
      <c r="A12" s="153" t="s">
        <v>196</v>
      </c>
      <c r="B12" s="153" t="s">
        <v>475</v>
      </c>
      <c r="C12" s="155"/>
      <c r="D12" s="155">
        <v>5827</v>
      </c>
      <c r="E12" s="155"/>
      <c r="F12" s="155">
        <v>121</v>
      </c>
      <c r="G12" s="156">
        <v>0</v>
      </c>
      <c r="H12" s="156">
        <v>590</v>
      </c>
      <c r="I12" s="156"/>
      <c r="J12" s="156"/>
      <c r="K12" s="156"/>
      <c r="L12" s="156">
        <v>104</v>
      </c>
      <c r="M12" s="156"/>
      <c r="N12" s="156">
        <v>166</v>
      </c>
      <c r="O12" s="156"/>
      <c r="P12" s="156">
        <v>130</v>
      </c>
    </row>
    <row r="13" spans="1:16" ht="15">
      <c r="A13" s="149" t="s">
        <v>173</v>
      </c>
      <c r="B13" s="150" t="s">
        <v>172</v>
      </c>
      <c r="C13" s="151">
        <f>SUM(C14:C16)</f>
        <v>384077</v>
      </c>
      <c r="D13" s="151">
        <f aca="true" t="shared" si="2" ref="D13:P13">SUM(D14:D16)</f>
        <v>92842</v>
      </c>
      <c r="E13" s="151">
        <f t="shared" si="2"/>
        <v>45950</v>
      </c>
      <c r="F13" s="151">
        <f t="shared" si="2"/>
        <v>11515</v>
      </c>
      <c r="G13" s="152">
        <f t="shared" si="2"/>
        <v>45360</v>
      </c>
      <c r="H13" s="152">
        <f>SUM(H14:H16)</f>
        <v>8957</v>
      </c>
      <c r="I13" s="152">
        <f t="shared" si="2"/>
        <v>19500</v>
      </c>
      <c r="J13" s="152">
        <f t="shared" si="2"/>
        <v>4656</v>
      </c>
      <c r="K13" s="152">
        <f t="shared" si="2"/>
        <v>17779</v>
      </c>
      <c r="L13" s="152">
        <f t="shared" si="2"/>
        <v>4775</v>
      </c>
      <c r="M13" s="152">
        <f t="shared" si="2"/>
        <v>54685</v>
      </c>
      <c r="N13" s="152">
        <f>SUM(N14:N16)</f>
        <v>10446</v>
      </c>
      <c r="O13" s="152">
        <f t="shared" si="2"/>
        <v>59600</v>
      </c>
      <c r="P13" s="152">
        <f t="shared" si="2"/>
        <v>9538</v>
      </c>
    </row>
    <row r="14" spans="1:16" ht="30">
      <c r="A14" s="153" t="s">
        <v>175</v>
      </c>
      <c r="B14" s="154" t="s">
        <v>476</v>
      </c>
      <c r="C14" s="155">
        <v>243978</v>
      </c>
      <c r="D14" s="155">
        <v>60201</v>
      </c>
      <c r="E14" s="159">
        <v>28182</v>
      </c>
      <c r="F14" s="155">
        <v>7035</v>
      </c>
      <c r="G14" s="159">
        <v>29172</v>
      </c>
      <c r="H14" s="159">
        <v>5300</v>
      </c>
      <c r="I14" s="156">
        <v>12200</v>
      </c>
      <c r="J14" s="156">
        <v>2937</v>
      </c>
      <c r="K14" s="156">
        <v>10749</v>
      </c>
      <c r="L14" s="160">
        <v>2925</v>
      </c>
      <c r="M14" s="160">
        <v>32835</v>
      </c>
      <c r="N14" s="156">
        <v>6693</v>
      </c>
      <c r="O14" s="156">
        <v>41000</v>
      </c>
      <c r="P14" s="156">
        <v>6218</v>
      </c>
    </row>
    <row r="15" spans="1:16" ht="15.75">
      <c r="A15" s="153" t="s">
        <v>177</v>
      </c>
      <c r="B15" s="154" t="s">
        <v>477</v>
      </c>
      <c r="C15" s="155">
        <v>97427</v>
      </c>
      <c r="D15" s="155">
        <v>23629</v>
      </c>
      <c r="E15" s="159">
        <v>11476</v>
      </c>
      <c r="F15" s="155">
        <v>2878</v>
      </c>
      <c r="G15" s="159">
        <v>10224</v>
      </c>
      <c r="H15" s="159">
        <v>2356</v>
      </c>
      <c r="I15" s="156">
        <v>5000</v>
      </c>
      <c r="J15" s="156">
        <v>1181</v>
      </c>
      <c r="K15" s="156">
        <v>4440</v>
      </c>
      <c r="L15" s="160">
        <v>1169</v>
      </c>
      <c r="M15" s="160">
        <v>13800</v>
      </c>
      <c r="N15" s="156">
        <v>2753</v>
      </c>
      <c r="O15" s="156">
        <v>11800</v>
      </c>
      <c r="P15" s="156">
        <v>2607</v>
      </c>
    </row>
    <row r="16" spans="1:16" ht="30">
      <c r="A16" s="153" t="s">
        <v>179</v>
      </c>
      <c r="B16" s="154" t="s">
        <v>478</v>
      </c>
      <c r="C16" s="155">
        <v>42672</v>
      </c>
      <c r="D16" s="155">
        <v>9012</v>
      </c>
      <c r="E16" s="159">
        <v>6292</v>
      </c>
      <c r="F16" s="155">
        <v>1602</v>
      </c>
      <c r="G16" s="159">
        <v>5964</v>
      </c>
      <c r="H16" s="159">
        <v>1301</v>
      </c>
      <c r="I16" s="156">
        <v>2300</v>
      </c>
      <c r="J16" s="156">
        <v>538</v>
      </c>
      <c r="K16" s="156">
        <v>2590</v>
      </c>
      <c r="L16" s="160">
        <v>681</v>
      </c>
      <c r="M16" s="160">
        <v>8050</v>
      </c>
      <c r="N16" s="156">
        <v>1000</v>
      </c>
      <c r="O16" s="156">
        <v>6800</v>
      </c>
      <c r="P16" s="156">
        <v>713</v>
      </c>
    </row>
    <row r="17" spans="1:16" ht="21" customHeight="1">
      <c r="A17" s="149" t="s">
        <v>181</v>
      </c>
      <c r="B17" s="149" t="s">
        <v>180</v>
      </c>
      <c r="C17" s="151">
        <f>SUM(C18:C29)</f>
        <v>912021</v>
      </c>
      <c r="D17" s="151">
        <f>SUM(D18:D29)</f>
        <v>108072</v>
      </c>
      <c r="E17" s="151">
        <f aca="true" t="shared" si="3" ref="E17:P17">SUM(E18:E29)</f>
        <v>288310</v>
      </c>
      <c r="F17" s="151">
        <f t="shared" si="3"/>
        <v>50080</v>
      </c>
      <c r="G17" s="152">
        <f t="shared" si="3"/>
        <v>138647</v>
      </c>
      <c r="H17" s="152">
        <f t="shared" si="3"/>
        <v>11678</v>
      </c>
      <c r="I17" s="152">
        <f t="shared" si="3"/>
        <v>38600</v>
      </c>
      <c r="J17" s="152">
        <f t="shared" si="3"/>
        <v>12927</v>
      </c>
      <c r="K17" s="152">
        <f t="shared" si="3"/>
        <v>33050</v>
      </c>
      <c r="L17" s="152">
        <f>SUM(L18:L29)</f>
        <v>5916</v>
      </c>
      <c r="M17" s="152">
        <f t="shared" si="3"/>
        <v>55179</v>
      </c>
      <c r="N17" s="152">
        <f>SUM(N18:N29)</f>
        <v>9790</v>
      </c>
      <c r="O17" s="152">
        <f t="shared" si="3"/>
        <v>201000</v>
      </c>
      <c r="P17" s="152">
        <f t="shared" si="3"/>
        <v>24130</v>
      </c>
    </row>
    <row r="18" spans="1:16" ht="15">
      <c r="A18" s="153" t="s">
        <v>224</v>
      </c>
      <c r="B18" s="153" t="s">
        <v>479</v>
      </c>
      <c r="C18" s="155"/>
      <c r="D18" s="155"/>
      <c r="E18" s="155"/>
      <c r="F18" s="155"/>
      <c r="G18" s="156"/>
      <c r="H18" s="156"/>
      <c r="I18" s="156"/>
      <c r="J18" s="156"/>
      <c r="K18" s="156"/>
      <c r="L18" s="156"/>
      <c r="M18" s="156"/>
      <c r="N18" s="156"/>
      <c r="O18" s="156"/>
      <c r="P18" s="156"/>
    </row>
    <row r="19" spans="1:16" ht="15.75">
      <c r="A19" s="153" t="s">
        <v>251</v>
      </c>
      <c r="B19" s="153" t="s">
        <v>480</v>
      </c>
      <c r="C19" s="155">
        <v>1000</v>
      </c>
      <c r="D19" s="155"/>
      <c r="E19" s="159">
        <v>100</v>
      </c>
      <c r="F19" s="155">
        <v>0</v>
      </c>
      <c r="G19" s="156"/>
      <c r="H19" s="156"/>
      <c r="I19" s="156"/>
      <c r="J19" s="156"/>
      <c r="K19" s="156"/>
      <c r="L19" s="156"/>
      <c r="M19" s="156"/>
      <c r="N19" s="156"/>
      <c r="O19" s="156"/>
      <c r="P19" s="156"/>
    </row>
    <row r="20" spans="1:16" ht="15.75">
      <c r="A20" s="153" t="s">
        <v>226</v>
      </c>
      <c r="B20" s="153" t="s">
        <v>481</v>
      </c>
      <c r="C20" s="155">
        <v>37250</v>
      </c>
      <c r="D20" s="159">
        <v>1400</v>
      </c>
      <c r="E20" s="159">
        <v>3210</v>
      </c>
      <c r="F20" s="155">
        <v>0</v>
      </c>
      <c r="G20" s="159">
        <v>2960</v>
      </c>
      <c r="H20" s="156"/>
      <c r="I20" s="156">
        <v>1400</v>
      </c>
      <c r="J20" s="156"/>
      <c r="K20" s="160">
        <v>6000</v>
      </c>
      <c r="L20" s="156"/>
      <c r="M20" s="156">
        <v>3940</v>
      </c>
      <c r="N20" s="156"/>
      <c r="O20" s="156"/>
      <c r="P20" s="156"/>
    </row>
    <row r="21" spans="1:16" ht="15.75">
      <c r="A21" s="153" t="s">
        <v>183</v>
      </c>
      <c r="B21" s="153" t="s">
        <v>482</v>
      </c>
      <c r="C21" s="155">
        <v>311750</v>
      </c>
      <c r="D21" s="159">
        <v>47985</v>
      </c>
      <c r="E21" s="159">
        <v>25000</v>
      </c>
      <c r="F21" s="155">
        <v>1310</v>
      </c>
      <c r="G21" s="159">
        <v>6629</v>
      </c>
      <c r="H21" s="159">
        <v>511</v>
      </c>
      <c r="I21" s="156">
        <v>5000</v>
      </c>
      <c r="J21" s="156">
        <v>4228</v>
      </c>
      <c r="K21" s="160">
        <v>7200</v>
      </c>
      <c r="L21" s="156">
        <v>554</v>
      </c>
      <c r="M21" s="156">
        <v>9000</v>
      </c>
      <c r="N21" s="156">
        <v>787</v>
      </c>
      <c r="O21" s="156">
        <v>20000</v>
      </c>
      <c r="P21" s="156">
        <v>386</v>
      </c>
    </row>
    <row r="22" spans="1:16" ht="15.75">
      <c r="A22" s="153" t="s">
        <v>206</v>
      </c>
      <c r="B22" s="153" t="s">
        <v>483</v>
      </c>
      <c r="C22" s="155">
        <v>268011</v>
      </c>
      <c r="D22" s="159">
        <v>26283</v>
      </c>
      <c r="E22" s="159">
        <v>210000</v>
      </c>
      <c r="F22" s="155">
        <v>43911</v>
      </c>
      <c r="G22" s="159">
        <v>24228</v>
      </c>
      <c r="H22" s="159">
        <v>6506</v>
      </c>
      <c r="I22" s="156">
        <v>9200</v>
      </c>
      <c r="J22" s="156">
        <v>3420</v>
      </c>
      <c r="K22" s="156">
        <v>9000</v>
      </c>
      <c r="L22" s="156">
        <v>3237</v>
      </c>
      <c r="M22" s="156">
        <v>27239</v>
      </c>
      <c r="N22" s="156">
        <v>6156</v>
      </c>
      <c r="O22" s="156">
        <v>140000</v>
      </c>
      <c r="P22" s="156">
        <v>18510</v>
      </c>
    </row>
    <row r="23" spans="1:16" ht="15.75">
      <c r="A23" s="153" t="s">
        <v>185</v>
      </c>
      <c r="B23" s="153" t="s">
        <v>484</v>
      </c>
      <c r="C23" s="155">
        <v>161100</v>
      </c>
      <c r="D23" s="159">
        <v>24030</v>
      </c>
      <c r="E23" s="159">
        <v>35000</v>
      </c>
      <c r="F23" s="155">
        <v>2525</v>
      </c>
      <c r="G23" s="156">
        <v>102830</v>
      </c>
      <c r="H23" s="159">
        <v>4279</v>
      </c>
      <c r="I23" s="156">
        <v>21500</v>
      </c>
      <c r="J23" s="156">
        <v>3859</v>
      </c>
      <c r="K23" s="156">
        <v>9900</v>
      </c>
      <c r="L23" s="156">
        <v>1955</v>
      </c>
      <c r="M23" s="156">
        <v>13000</v>
      </c>
      <c r="N23" s="156">
        <v>2831</v>
      </c>
      <c r="O23" s="156">
        <v>30000</v>
      </c>
      <c r="P23" s="156">
        <v>3638</v>
      </c>
    </row>
    <row r="24" spans="1:16" ht="15.75">
      <c r="A24" s="153" t="s">
        <v>208</v>
      </c>
      <c r="B24" s="153" t="s">
        <v>485</v>
      </c>
      <c r="C24" s="155">
        <v>111000</v>
      </c>
      <c r="D24" s="159">
        <v>1350</v>
      </c>
      <c r="E24" s="155"/>
      <c r="F24" s="155"/>
      <c r="G24" s="156"/>
      <c r="H24" s="156"/>
      <c r="I24" s="156"/>
      <c r="J24" s="156"/>
      <c r="K24" s="156"/>
      <c r="L24" s="156"/>
      <c r="M24" s="156"/>
      <c r="N24" s="156"/>
      <c r="O24" s="156"/>
      <c r="P24" s="156"/>
    </row>
    <row r="25" spans="1:16" ht="15.75">
      <c r="A25" s="153" t="s">
        <v>187</v>
      </c>
      <c r="B25" s="153" t="s">
        <v>486</v>
      </c>
      <c r="C25" s="159">
        <v>60</v>
      </c>
      <c r="D25" s="159">
        <v>0</v>
      </c>
      <c r="E25" s="155"/>
      <c r="F25" s="155"/>
      <c r="G25" s="156">
        <v>1000</v>
      </c>
      <c r="H25" s="156"/>
      <c r="I25" s="156"/>
      <c r="J25" s="156"/>
      <c r="K25" s="156"/>
      <c r="L25" s="156"/>
      <c r="M25" s="156">
        <v>2000</v>
      </c>
      <c r="N25" s="156"/>
      <c r="O25" s="156"/>
      <c r="P25" s="156"/>
    </row>
    <row r="26" spans="1:16" ht="15.75">
      <c r="A26" s="153" t="s">
        <v>253</v>
      </c>
      <c r="B26" s="153" t="s">
        <v>487</v>
      </c>
      <c r="C26" s="159">
        <v>0</v>
      </c>
      <c r="D26" s="159"/>
      <c r="E26" s="155"/>
      <c r="F26" s="155"/>
      <c r="G26" s="156"/>
      <c r="H26" s="156"/>
      <c r="I26" s="156"/>
      <c r="J26" s="156"/>
      <c r="K26" s="156"/>
      <c r="L26" s="156"/>
      <c r="M26" s="156"/>
      <c r="N26" s="156"/>
      <c r="O26" s="156"/>
      <c r="P26" s="156"/>
    </row>
    <row r="27" spans="1:16" ht="15">
      <c r="A27" s="153" t="s">
        <v>234</v>
      </c>
      <c r="B27" s="153" t="s">
        <v>488</v>
      </c>
      <c r="C27" s="155">
        <v>21850</v>
      </c>
      <c r="D27" s="155">
        <v>7023</v>
      </c>
      <c r="E27" s="155">
        <v>15000</v>
      </c>
      <c r="F27" s="155">
        <v>2135</v>
      </c>
      <c r="G27" s="156">
        <v>1000</v>
      </c>
      <c r="H27" s="156">
        <v>382</v>
      </c>
      <c r="I27" s="156"/>
      <c r="J27" s="156"/>
      <c r="K27" s="156">
        <v>950</v>
      </c>
      <c r="L27" s="156">
        <v>170</v>
      </c>
      <c r="M27" s="156"/>
      <c r="N27" s="156">
        <v>16</v>
      </c>
      <c r="O27" s="156">
        <v>11000</v>
      </c>
      <c r="P27" s="156">
        <v>1596</v>
      </c>
    </row>
    <row r="28" spans="1:16" ht="15">
      <c r="A28" s="153">
        <v>1091</v>
      </c>
      <c r="B28" s="153" t="s">
        <v>489</v>
      </c>
      <c r="C28" s="155"/>
      <c r="D28" s="155"/>
      <c r="E28" s="155"/>
      <c r="F28" s="155"/>
      <c r="G28" s="156"/>
      <c r="H28" s="156"/>
      <c r="I28" s="156"/>
      <c r="J28" s="156"/>
      <c r="K28" s="156"/>
      <c r="L28" s="156"/>
      <c r="M28" s="156"/>
      <c r="N28" s="156"/>
      <c r="O28" s="156"/>
      <c r="P28" s="156"/>
    </row>
    <row r="29" spans="1:16" ht="30">
      <c r="A29" s="153" t="s">
        <v>257</v>
      </c>
      <c r="B29" s="154" t="s">
        <v>490</v>
      </c>
      <c r="C29" s="155"/>
      <c r="D29" s="155">
        <v>1</v>
      </c>
      <c r="E29" s="155"/>
      <c r="F29" s="155">
        <v>199</v>
      </c>
      <c r="G29" s="156"/>
      <c r="H29" s="156"/>
      <c r="I29" s="156">
        <v>1500</v>
      </c>
      <c r="J29" s="156">
        <v>1420</v>
      </c>
      <c r="K29" s="156"/>
      <c r="L29" s="156"/>
      <c r="M29" s="156"/>
      <c r="N29" s="156"/>
      <c r="O29" s="156"/>
      <c r="P29" s="156"/>
    </row>
    <row r="30" spans="1:16" ht="15">
      <c r="A30" s="149" t="s">
        <v>259</v>
      </c>
      <c r="B30" s="150" t="s">
        <v>258</v>
      </c>
      <c r="C30" s="151">
        <f>SUM(C31:C32)</f>
        <v>6700</v>
      </c>
      <c r="D30" s="151">
        <f aca="true" t="shared" si="4" ref="D30:P30">SUM(D31:D32)</f>
        <v>1760</v>
      </c>
      <c r="E30" s="151">
        <f t="shared" si="4"/>
        <v>5000</v>
      </c>
      <c r="F30" s="151">
        <f t="shared" si="4"/>
        <v>0</v>
      </c>
      <c r="G30" s="152">
        <f t="shared" si="4"/>
        <v>3526</v>
      </c>
      <c r="H30" s="152">
        <f t="shared" si="4"/>
        <v>2374</v>
      </c>
      <c r="I30" s="152">
        <f t="shared" si="4"/>
        <v>200</v>
      </c>
      <c r="J30" s="152">
        <f t="shared" si="4"/>
        <v>0</v>
      </c>
      <c r="K30" s="152">
        <f t="shared" si="4"/>
        <v>340</v>
      </c>
      <c r="L30" s="152">
        <f t="shared" si="4"/>
        <v>214</v>
      </c>
      <c r="M30" s="152">
        <f t="shared" si="4"/>
        <v>3000</v>
      </c>
      <c r="N30" s="152">
        <f>SUM(N31:N32)</f>
        <v>0</v>
      </c>
      <c r="O30" s="152">
        <f t="shared" si="4"/>
        <v>0</v>
      </c>
      <c r="P30" s="152">
        <f t="shared" si="4"/>
        <v>0</v>
      </c>
    </row>
    <row r="31" spans="1:16" ht="30">
      <c r="A31" s="153" t="s">
        <v>261</v>
      </c>
      <c r="B31" s="154" t="s">
        <v>491</v>
      </c>
      <c r="C31" s="155">
        <v>3200</v>
      </c>
      <c r="D31" s="155">
        <v>1760</v>
      </c>
      <c r="E31" s="155"/>
      <c r="F31" s="155"/>
      <c r="G31" s="156">
        <v>2385</v>
      </c>
      <c r="H31" s="156">
        <v>2374</v>
      </c>
      <c r="I31" s="156">
        <v>200</v>
      </c>
      <c r="J31" s="156"/>
      <c r="K31" s="156">
        <v>250</v>
      </c>
      <c r="L31" s="156">
        <v>214</v>
      </c>
      <c r="M31" s="156"/>
      <c r="N31" s="156"/>
      <c r="O31" s="156"/>
      <c r="P31" s="156"/>
    </row>
    <row r="32" spans="1:16" ht="30">
      <c r="A32" s="153" t="s">
        <v>263</v>
      </c>
      <c r="B32" s="154" t="s">
        <v>492</v>
      </c>
      <c r="C32" s="155">
        <v>3500</v>
      </c>
      <c r="D32" s="155"/>
      <c r="E32" s="155">
        <v>5000</v>
      </c>
      <c r="F32" s="155"/>
      <c r="G32" s="156">
        <v>1141</v>
      </c>
      <c r="H32" s="156"/>
      <c r="I32" s="156"/>
      <c r="J32" s="156"/>
      <c r="K32" s="156">
        <v>90</v>
      </c>
      <c r="L32" s="156"/>
      <c r="M32" s="156">
        <v>3000</v>
      </c>
      <c r="N32" s="156"/>
      <c r="O32" s="156"/>
      <c r="P32" s="156"/>
    </row>
    <row r="33" spans="1:16" ht="15">
      <c r="A33" s="15" t="s">
        <v>162</v>
      </c>
      <c r="B33" s="153"/>
      <c r="C33" s="151">
        <f>SUM(C6,C8,C13,C17,C30)</f>
        <v>3342544</v>
      </c>
      <c r="D33" s="151">
        <f>SUM(D6+D8+D13+D17+D30)</f>
        <v>683025</v>
      </c>
      <c r="E33" s="151">
        <f>SUM(E6+E8+E13+E17+E30)</f>
        <v>589890</v>
      </c>
      <c r="F33" s="151">
        <f aca="true" t="shared" si="5" ref="F33:P33">SUM(F6+F8+F13+F17+F30)</f>
        <v>124333</v>
      </c>
      <c r="G33" s="152">
        <f t="shared" si="5"/>
        <v>412309</v>
      </c>
      <c r="H33" s="152">
        <f t="shared" si="5"/>
        <v>70283</v>
      </c>
      <c r="I33" s="152">
        <f t="shared" si="5"/>
        <v>159800</v>
      </c>
      <c r="J33" s="152">
        <f t="shared" si="5"/>
        <v>42195</v>
      </c>
      <c r="K33" s="152">
        <f t="shared" si="5"/>
        <v>146059</v>
      </c>
      <c r="L33" s="152">
        <f t="shared" si="5"/>
        <v>35236</v>
      </c>
      <c r="M33" s="152">
        <f t="shared" si="5"/>
        <v>400378</v>
      </c>
      <c r="N33" s="152">
        <f>SUM(N6+N8+N13+N17+N30)</f>
        <v>81329</v>
      </c>
      <c r="O33" s="152">
        <f t="shared" si="5"/>
        <v>533300</v>
      </c>
      <c r="P33" s="152">
        <f t="shared" si="5"/>
        <v>88167</v>
      </c>
    </row>
    <row r="34" spans="1:16" ht="15">
      <c r="A34" s="161"/>
      <c r="B34" s="161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</row>
    <row r="35" spans="1:16" ht="21" customHeight="1">
      <c r="A35" s="149" t="s">
        <v>213</v>
      </c>
      <c r="B35" s="150" t="s">
        <v>212</v>
      </c>
      <c r="C35" s="151">
        <v>0</v>
      </c>
      <c r="D35" s="151">
        <v>0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  <c r="M35" s="151">
        <v>0</v>
      </c>
      <c r="N35" s="151">
        <v>0</v>
      </c>
      <c r="O35" s="151">
        <v>0</v>
      </c>
      <c r="P35" s="151">
        <v>0</v>
      </c>
    </row>
    <row r="36" spans="1:16" ht="23.25" customHeight="1">
      <c r="A36" s="149" t="s">
        <v>215</v>
      </c>
      <c r="B36" s="150" t="s">
        <v>214</v>
      </c>
      <c r="C36" s="151">
        <f>SUM(C37:C41)</f>
        <v>468000</v>
      </c>
      <c r="D36" s="151">
        <f aca="true" t="shared" si="6" ref="D36:P36">SUM(D37:D41)</f>
        <v>0</v>
      </c>
      <c r="E36" s="151">
        <f t="shared" si="6"/>
        <v>3000</v>
      </c>
      <c r="F36" s="151">
        <f t="shared" si="6"/>
        <v>0</v>
      </c>
      <c r="G36" s="151">
        <f t="shared" si="6"/>
        <v>0</v>
      </c>
      <c r="H36" s="151">
        <f t="shared" si="6"/>
        <v>0</v>
      </c>
      <c r="I36" s="151">
        <f t="shared" si="6"/>
        <v>0</v>
      </c>
      <c r="J36" s="151">
        <f t="shared" si="6"/>
        <v>0</v>
      </c>
      <c r="K36" s="151">
        <f t="shared" si="6"/>
        <v>0</v>
      </c>
      <c r="L36" s="151">
        <f t="shared" si="6"/>
        <v>0</v>
      </c>
      <c r="M36" s="151">
        <f t="shared" si="6"/>
        <v>0</v>
      </c>
      <c r="N36" s="151">
        <f t="shared" si="6"/>
        <v>0</v>
      </c>
      <c r="O36" s="151">
        <f t="shared" si="6"/>
        <v>0</v>
      </c>
      <c r="P36" s="151">
        <f t="shared" si="6"/>
        <v>0</v>
      </c>
    </row>
    <row r="37" spans="1:16" ht="15.75">
      <c r="A37" s="153">
        <v>5201</v>
      </c>
      <c r="B37" s="154" t="s">
        <v>275</v>
      </c>
      <c r="C37" s="155"/>
      <c r="D37" s="159">
        <v>0</v>
      </c>
      <c r="E37" s="155"/>
      <c r="F37" s="155"/>
      <c r="G37" s="159"/>
      <c r="H37" s="156"/>
      <c r="I37" s="156"/>
      <c r="J37" s="156"/>
      <c r="K37" s="156"/>
      <c r="L37" s="156"/>
      <c r="M37" s="156"/>
      <c r="N37" s="156"/>
      <c r="O37" s="156"/>
      <c r="P37" s="156"/>
    </row>
    <row r="38" spans="1:16" ht="15.75">
      <c r="A38" s="153" t="s">
        <v>217</v>
      </c>
      <c r="B38" s="154" t="s">
        <v>493</v>
      </c>
      <c r="C38" s="155"/>
      <c r="D38" s="159">
        <v>0</v>
      </c>
      <c r="E38" s="155">
        <v>3000</v>
      </c>
      <c r="F38" s="155"/>
      <c r="G38" s="159"/>
      <c r="H38" s="156"/>
      <c r="I38" s="156"/>
      <c r="J38" s="156"/>
      <c r="K38" s="156"/>
      <c r="L38" s="156"/>
      <c r="M38" s="156"/>
      <c r="N38" s="156"/>
      <c r="O38" s="156"/>
      <c r="P38" s="156"/>
    </row>
    <row r="39" spans="1:16" ht="15.75">
      <c r="A39" s="153" t="s">
        <v>300</v>
      </c>
      <c r="B39" s="153" t="s">
        <v>494</v>
      </c>
      <c r="C39" s="155">
        <v>468000</v>
      </c>
      <c r="D39" s="159">
        <v>0</v>
      </c>
      <c r="E39" s="155"/>
      <c r="F39" s="155"/>
      <c r="G39" s="156"/>
      <c r="H39" s="156"/>
      <c r="I39" s="156"/>
      <c r="J39" s="156"/>
      <c r="K39" s="156"/>
      <c r="L39" s="156"/>
      <c r="M39" s="156"/>
      <c r="N39" s="156"/>
      <c r="O39" s="156"/>
      <c r="P39" s="156"/>
    </row>
    <row r="40" spans="1:16" ht="15.75">
      <c r="A40" s="153" t="s">
        <v>278</v>
      </c>
      <c r="B40" s="153" t="s">
        <v>495</v>
      </c>
      <c r="C40" s="155"/>
      <c r="D40" s="159">
        <v>0</v>
      </c>
      <c r="E40" s="155"/>
      <c r="F40" s="155"/>
      <c r="G40" s="156"/>
      <c r="H40" s="156"/>
      <c r="I40" s="156"/>
      <c r="J40" s="156"/>
      <c r="K40" s="156"/>
      <c r="L40" s="156"/>
      <c r="M40" s="156"/>
      <c r="N40" s="156"/>
      <c r="O40" s="156"/>
      <c r="P40" s="156"/>
    </row>
    <row r="41" spans="1:16" ht="15.75">
      <c r="A41" s="153" t="s">
        <v>402</v>
      </c>
      <c r="B41" s="153" t="s">
        <v>496</v>
      </c>
      <c r="C41" s="155"/>
      <c r="D41" s="159">
        <v>0</v>
      </c>
      <c r="E41" s="155"/>
      <c r="F41" s="155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1:16" ht="24" customHeight="1">
      <c r="A42" s="15" t="s">
        <v>211</v>
      </c>
      <c r="B42" s="15"/>
      <c r="C42" s="151">
        <f aca="true" t="shared" si="7" ref="C42:P42">SUM(C35+C36)</f>
        <v>468000</v>
      </c>
      <c r="D42" s="151">
        <f t="shared" si="7"/>
        <v>0</v>
      </c>
      <c r="E42" s="151">
        <f t="shared" si="7"/>
        <v>3000</v>
      </c>
      <c r="F42" s="151">
        <f t="shared" si="7"/>
        <v>0</v>
      </c>
      <c r="G42" s="151">
        <f t="shared" si="7"/>
        <v>0</v>
      </c>
      <c r="H42" s="151">
        <f t="shared" si="7"/>
        <v>0</v>
      </c>
      <c r="I42" s="151">
        <f t="shared" si="7"/>
        <v>0</v>
      </c>
      <c r="J42" s="151">
        <f t="shared" si="7"/>
        <v>0</v>
      </c>
      <c r="K42" s="151">
        <f t="shared" si="7"/>
        <v>0</v>
      </c>
      <c r="L42" s="151">
        <f t="shared" si="7"/>
        <v>0</v>
      </c>
      <c r="M42" s="151">
        <f t="shared" si="7"/>
        <v>0</v>
      </c>
      <c r="N42" s="151">
        <f t="shared" si="7"/>
        <v>0</v>
      </c>
      <c r="O42" s="151">
        <f t="shared" si="7"/>
        <v>0</v>
      </c>
      <c r="P42" s="151">
        <f t="shared" si="7"/>
        <v>0</v>
      </c>
    </row>
    <row r="43" spans="1:16" ht="21.75" customHeight="1">
      <c r="A43" s="15"/>
      <c r="B43" s="15"/>
      <c r="C43" s="139"/>
      <c r="D43" s="139"/>
      <c r="E43" s="139"/>
      <c r="F43" s="139"/>
      <c r="G43" s="141"/>
      <c r="H43" s="141"/>
      <c r="I43" s="141"/>
      <c r="J43" s="141"/>
      <c r="K43" s="141"/>
      <c r="L43" s="141"/>
      <c r="M43" s="141"/>
      <c r="N43" s="141"/>
      <c r="O43" s="141"/>
      <c r="P43" s="141"/>
    </row>
    <row r="44" spans="1:16" ht="21.75" customHeight="1">
      <c r="A44" s="16" t="s">
        <v>497</v>
      </c>
      <c r="B44" s="15"/>
      <c r="C44" s="163">
        <f>SUM(C33+C42)</f>
        <v>3810544</v>
      </c>
      <c r="D44" s="163">
        <f>SUM(D33+D42)</f>
        <v>683025</v>
      </c>
      <c r="E44" s="163">
        <f aca="true" t="shared" si="8" ref="E44:P44">SUM(E33+E42)</f>
        <v>592890</v>
      </c>
      <c r="F44" s="163">
        <f t="shared" si="8"/>
        <v>124333</v>
      </c>
      <c r="G44" s="164">
        <f t="shared" si="8"/>
        <v>412309</v>
      </c>
      <c r="H44" s="164">
        <f t="shared" si="8"/>
        <v>70283</v>
      </c>
      <c r="I44" s="164">
        <f t="shared" si="8"/>
        <v>159800</v>
      </c>
      <c r="J44" s="164">
        <f t="shared" si="8"/>
        <v>42195</v>
      </c>
      <c r="K44" s="164">
        <f t="shared" si="8"/>
        <v>146059</v>
      </c>
      <c r="L44" s="164">
        <f t="shared" si="8"/>
        <v>35236</v>
      </c>
      <c r="M44" s="164">
        <f>SUM(M33+M42)</f>
        <v>400378</v>
      </c>
      <c r="N44" s="164">
        <f>SUM(N33+N42)</f>
        <v>81329</v>
      </c>
      <c r="O44" s="164">
        <f t="shared" si="8"/>
        <v>533300</v>
      </c>
      <c r="P44" s="164">
        <f t="shared" si="8"/>
        <v>88167</v>
      </c>
    </row>
    <row r="49" ht="15">
      <c r="A49" s="11" t="s">
        <v>989</v>
      </c>
    </row>
    <row r="50" ht="15">
      <c r="A50" s="11" t="s">
        <v>990</v>
      </c>
    </row>
    <row r="51" ht="15">
      <c r="A51" s="11" t="s">
        <v>991</v>
      </c>
    </row>
  </sheetData>
  <sheetProtection/>
  <mergeCells count="8">
    <mergeCell ref="M4:N4"/>
    <mergeCell ref="O4:P4"/>
    <mergeCell ref="A3:D3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Q128"/>
  <sheetViews>
    <sheetView tabSelected="1" zoomScalePageLayoutView="0" workbookViewId="0" topLeftCell="A108">
      <selection activeCell="A115" sqref="A115"/>
    </sheetView>
  </sheetViews>
  <sheetFormatPr defaultColWidth="9.140625" defaultRowHeight="15"/>
  <cols>
    <col min="1" max="1" width="52.7109375" style="107" customWidth="1"/>
    <col min="2" max="2" width="10.28125" style="108" customWidth="1"/>
    <col min="3" max="3" width="13.28125" style="108" customWidth="1"/>
    <col min="4" max="4" width="16.8515625" style="108" customWidth="1"/>
    <col min="5" max="7" width="13.28125" style="108" customWidth="1"/>
    <col min="8" max="8" width="12.7109375" style="108" customWidth="1"/>
    <col min="9" max="9" width="17.00390625" style="108" customWidth="1"/>
    <col min="10" max="12" width="13.28125" style="108" customWidth="1"/>
    <col min="13" max="13" width="11.7109375" style="108" customWidth="1"/>
    <col min="14" max="14" width="16.7109375" style="108" customWidth="1"/>
    <col min="15" max="15" width="15.57421875" style="109" customWidth="1"/>
    <col min="16" max="16" width="11.8515625" style="108" customWidth="1"/>
    <col min="17" max="17" width="15.8515625" style="108" customWidth="1"/>
    <col min="18" max="16384" width="9.140625" style="108" customWidth="1"/>
  </cols>
  <sheetData>
    <row r="1" spans="1:17" s="86" customFormat="1" ht="14.25">
      <c r="A1" s="85"/>
      <c r="C1" s="87"/>
      <c r="G1" s="88"/>
      <c r="H1" s="87"/>
      <c r="L1" s="88"/>
      <c r="M1" s="87"/>
      <c r="O1" s="89"/>
      <c r="Q1" s="88" t="s">
        <v>793</v>
      </c>
    </row>
    <row r="2" spans="1:17" s="93" customFormat="1" ht="15">
      <c r="A2" s="90" t="s">
        <v>634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/>
      <c r="P2" s="91"/>
      <c r="Q2" s="91"/>
    </row>
    <row r="3" spans="1:17" s="93" customFormat="1" ht="15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  <c r="P3" s="91"/>
      <c r="Q3" s="91"/>
    </row>
    <row r="4" spans="1:17" s="93" customFormat="1" ht="15">
      <c r="A4" s="90" t="s">
        <v>635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  <c r="P4" s="91"/>
      <c r="Q4" s="91"/>
    </row>
    <row r="5" spans="1:17" s="93" customFormat="1" ht="15">
      <c r="A5" s="90" t="s">
        <v>797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  <c r="P5" s="91"/>
      <c r="Q5" s="91"/>
    </row>
    <row r="6" spans="1:17" s="97" customFormat="1" ht="15">
      <c r="A6" s="94"/>
      <c r="B6" s="95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6"/>
      <c r="P6" s="90"/>
      <c r="Q6" s="90"/>
    </row>
    <row r="7" spans="1:17" s="97" customFormat="1" ht="100.5">
      <c r="A7" s="98" t="s">
        <v>798</v>
      </c>
      <c r="B7" s="98" t="s">
        <v>636</v>
      </c>
      <c r="C7" s="99" t="s">
        <v>799</v>
      </c>
      <c r="D7" s="98" t="s">
        <v>637</v>
      </c>
      <c r="E7" s="98" t="s">
        <v>638</v>
      </c>
      <c r="F7" s="98" t="s">
        <v>639</v>
      </c>
      <c r="G7" s="98" t="s">
        <v>640</v>
      </c>
      <c r="H7" s="99" t="s">
        <v>800</v>
      </c>
      <c r="I7" s="98" t="s">
        <v>637</v>
      </c>
      <c r="J7" s="98" t="s">
        <v>638</v>
      </c>
      <c r="K7" s="98" t="s">
        <v>639</v>
      </c>
      <c r="L7" s="98" t="s">
        <v>640</v>
      </c>
      <c r="M7" s="99" t="s">
        <v>801</v>
      </c>
      <c r="N7" s="98" t="s">
        <v>637</v>
      </c>
      <c r="O7" s="98" t="s">
        <v>638</v>
      </c>
      <c r="P7" s="98" t="s">
        <v>639</v>
      </c>
      <c r="Q7" s="98" t="s">
        <v>640</v>
      </c>
    </row>
    <row r="8" spans="1:17" s="97" customFormat="1" ht="26.25" customHeight="1">
      <c r="A8" s="100" t="s">
        <v>641</v>
      </c>
      <c r="B8" s="101"/>
      <c r="C8" s="102" t="s">
        <v>642</v>
      </c>
      <c r="D8" s="101" t="s">
        <v>642</v>
      </c>
      <c r="E8" s="101" t="s">
        <v>642</v>
      </c>
      <c r="F8" s="101" t="s">
        <v>642</v>
      </c>
      <c r="G8" s="101" t="s">
        <v>642</v>
      </c>
      <c r="H8" s="102" t="s">
        <v>642</v>
      </c>
      <c r="I8" s="101" t="s">
        <v>642</v>
      </c>
      <c r="J8" s="101" t="s">
        <v>642</v>
      </c>
      <c r="K8" s="101" t="s">
        <v>642</v>
      </c>
      <c r="L8" s="101" t="s">
        <v>642</v>
      </c>
      <c r="M8" s="102" t="s">
        <v>642</v>
      </c>
      <c r="N8" s="101" t="s">
        <v>642</v>
      </c>
      <c r="O8" s="103" t="s">
        <v>642</v>
      </c>
      <c r="P8" s="101" t="s">
        <v>642</v>
      </c>
      <c r="Q8" s="101" t="s">
        <v>642</v>
      </c>
    </row>
    <row r="9" spans="1:17" s="97" customFormat="1" ht="36.75" customHeight="1">
      <c r="A9" s="100" t="s">
        <v>643</v>
      </c>
      <c r="B9" s="101"/>
      <c r="C9" s="102"/>
      <c r="D9" s="101"/>
      <c r="E9" s="101"/>
      <c r="F9" s="101"/>
      <c r="G9" s="101"/>
      <c r="H9" s="102"/>
      <c r="I9" s="101"/>
      <c r="J9" s="101"/>
      <c r="K9" s="101"/>
      <c r="L9" s="101"/>
      <c r="M9" s="102"/>
      <c r="N9" s="101"/>
      <c r="O9" s="103"/>
      <c r="P9" s="101"/>
      <c r="Q9" s="101"/>
    </row>
    <row r="10" spans="1:17" s="97" customFormat="1" ht="15">
      <c r="A10" s="100"/>
      <c r="B10" s="101"/>
      <c r="C10" s="102"/>
      <c r="D10" s="101"/>
      <c r="E10" s="101"/>
      <c r="F10" s="101"/>
      <c r="G10" s="101"/>
      <c r="H10" s="102"/>
      <c r="I10" s="101"/>
      <c r="J10" s="101"/>
      <c r="K10" s="101"/>
      <c r="L10" s="101"/>
      <c r="M10" s="102"/>
      <c r="N10" s="101"/>
      <c r="O10" s="103"/>
      <c r="P10" s="101"/>
      <c r="Q10" s="101"/>
    </row>
    <row r="11" spans="1:17" s="97" customFormat="1" ht="25.5" customHeight="1">
      <c r="A11" s="100" t="s">
        <v>644</v>
      </c>
      <c r="B11" s="101" t="s">
        <v>645</v>
      </c>
      <c r="C11" s="102">
        <f>SUM(D11:G11)</f>
        <v>42</v>
      </c>
      <c r="D11" s="101">
        <f>SUM(D12)</f>
        <v>0</v>
      </c>
      <c r="E11" s="101">
        <f>SUM(E12)</f>
        <v>42</v>
      </c>
      <c r="F11" s="101">
        <f>SUM(F12)</f>
        <v>0</v>
      </c>
      <c r="G11" s="101">
        <f>SUM(G12)</f>
        <v>0</v>
      </c>
      <c r="H11" s="102">
        <f aca="true" t="shared" si="0" ref="H11:H20">SUM(I11:L11)</f>
        <v>42</v>
      </c>
      <c r="I11" s="101">
        <f>SUM(I12)</f>
        <v>0</v>
      </c>
      <c r="J11" s="101">
        <f>SUM(J12)</f>
        <v>42</v>
      </c>
      <c r="K11" s="101">
        <f>SUM(K12)</f>
        <v>0</v>
      </c>
      <c r="L11" s="101">
        <f>SUM(L12)</f>
        <v>0</v>
      </c>
      <c r="M11" s="102">
        <f>SUM(N11:Q11)</f>
        <v>78</v>
      </c>
      <c r="N11" s="101">
        <f>SUM(N12)</f>
        <v>0</v>
      </c>
      <c r="O11" s="101">
        <f>SUM(O12)</f>
        <v>48</v>
      </c>
      <c r="P11" s="101">
        <f>SUM(P12)</f>
        <v>26</v>
      </c>
      <c r="Q11" s="101">
        <f>SUM(Q12)</f>
        <v>4</v>
      </c>
    </row>
    <row r="12" spans="1:17" s="97" customFormat="1" ht="18" customHeight="1">
      <c r="A12" s="104" t="s">
        <v>646</v>
      </c>
      <c r="B12" s="105" t="s">
        <v>647</v>
      </c>
      <c r="C12" s="106">
        <f aca="true" t="shared" si="1" ref="C12:C20">SUM(D12:G12)</f>
        <v>42</v>
      </c>
      <c r="D12" s="105">
        <v>0</v>
      </c>
      <c r="E12" s="105">
        <v>42</v>
      </c>
      <c r="F12" s="105">
        <v>0</v>
      </c>
      <c r="G12" s="105">
        <v>0</v>
      </c>
      <c r="H12" s="106">
        <f t="shared" si="0"/>
        <v>42</v>
      </c>
      <c r="I12" s="105">
        <v>0</v>
      </c>
      <c r="J12" s="105">
        <v>42</v>
      </c>
      <c r="K12" s="105">
        <v>0</v>
      </c>
      <c r="L12" s="105">
        <v>0</v>
      </c>
      <c r="M12" s="106">
        <f aca="true" t="shared" si="2" ref="M12:M20">SUM(N12:Q12)</f>
        <v>78</v>
      </c>
      <c r="N12" s="105">
        <v>0</v>
      </c>
      <c r="O12" s="105">
        <v>48</v>
      </c>
      <c r="P12" s="105">
        <v>26</v>
      </c>
      <c r="Q12" s="105">
        <v>4</v>
      </c>
    </row>
    <row r="13" spans="1:17" s="97" customFormat="1" ht="15">
      <c r="A13" s="100" t="s">
        <v>17</v>
      </c>
      <c r="B13" s="101" t="s">
        <v>806</v>
      </c>
      <c r="C13" s="102">
        <f t="shared" si="1"/>
        <v>0</v>
      </c>
      <c r="D13" s="101">
        <f>SUM(D14)</f>
        <v>0</v>
      </c>
      <c r="E13" s="101">
        <f>SUM(E14)</f>
        <v>0</v>
      </c>
      <c r="F13" s="101">
        <f>SUM(F14)</f>
        <v>0</v>
      </c>
      <c r="G13" s="101">
        <f>SUM(G14)</f>
        <v>0</v>
      </c>
      <c r="H13" s="102">
        <f t="shared" si="0"/>
        <v>0</v>
      </c>
      <c r="I13" s="101">
        <f>SUM(I14)</f>
        <v>0</v>
      </c>
      <c r="J13" s="101">
        <f>SUM(J14)</f>
        <v>0</v>
      </c>
      <c r="K13" s="101">
        <f>SUM(K14)</f>
        <v>0</v>
      </c>
      <c r="L13" s="101">
        <f>SUM(L14)</f>
        <v>0</v>
      </c>
      <c r="M13" s="102">
        <f t="shared" si="2"/>
        <v>-116</v>
      </c>
      <c r="N13" s="101">
        <f>SUM(N14)</f>
        <v>0</v>
      </c>
      <c r="O13" s="101">
        <f>SUM(O14)</f>
        <v>0</v>
      </c>
      <c r="P13" s="101">
        <f>SUM(P14)</f>
        <v>-116</v>
      </c>
      <c r="Q13" s="101">
        <f>SUM(Q14)</f>
        <v>0</v>
      </c>
    </row>
    <row r="14" spans="1:17" s="97" customFormat="1" ht="30">
      <c r="A14" s="104" t="s">
        <v>808</v>
      </c>
      <c r="B14" s="105" t="s">
        <v>807</v>
      </c>
      <c r="C14" s="106">
        <f t="shared" si="1"/>
        <v>0</v>
      </c>
      <c r="D14" s="105">
        <v>0</v>
      </c>
      <c r="E14" s="105">
        <v>0</v>
      </c>
      <c r="F14" s="105">
        <v>0</v>
      </c>
      <c r="G14" s="105">
        <v>0</v>
      </c>
      <c r="H14" s="106">
        <f t="shared" si="0"/>
        <v>0</v>
      </c>
      <c r="I14" s="105">
        <v>0</v>
      </c>
      <c r="J14" s="105">
        <v>0</v>
      </c>
      <c r="K14" s="105">
        <v>0</v>
      </c>
      <c r="L14" s="105">
        <v>0</v>
      </c>
      <c r="M14" s="106">
        <f t="shared" si="2"/>
        <v>-116</v>
      </c>
      <c r="N14" s="105">
        <v>0</v>
      </c>
      <c r="O14" s="105">
        <v>0</v>
      </c>
      <c r="P14" s="105">
        <v>-116</v>
      </c>
      <c r="Q14" s="105">
        <v>0</v>
      </c>
    </row>
    <row r="15" spans="1:17" s="97" customFormat="1" ht="15">
      <c r="A15" s="100" t="s">
        <v>648</v>
      </c>
      <c r="B15" s="101" t="s">
        <v>756</v>
      </c>
      <c r="C15" s="102">
        <f t="shared" si="1"/>
        <v>42415</v>
      </c>
      <c r="D15" s="101">
        <f>SUM(D16)</f>
        <v>0</v>
      </c>
      <c r="E15" s="101">
        <f>SUM(E16)</f>
        <v>0</v>
      </c>
      <c r="F15" s="101">
        <f>SUM(F16)</f>
        <v>0</v>
      </c>
      <c r="G15" s="101">
        <f>SUM(G16)</f>
        <v>42415</v>
      </c>
      <c r="H15" s="102">
        <f t="shared" si="0"/>
        <v>42415</v>
      </c>
      <c r="I15" s="101">
        <f>SUM(I16)</f>
        <v>0</v>
      </c>
      <c r="J15" s="101">
        <f>SUM(J16)</f>
        <v>0</v>
      </c>
      <c r="K15" s="101">
        <f>SUM(K16)</f>
        <v>0</v>
      </c>
      <c r="L15" s="101">
        <f>SUM(L16)</f>
        <v>42415</v>
      </c>
      <c r="M15" s="102">
        <f t="shared" si="2"/>
        <v>0</v>
      </c>
      <c r="N15" s="101">
        <f>SUM(N16)</f>
        <v>0</v>
      </c>
      <c r="O15" s="101">
        <f>SUM(O16)</f>
        <v>0</v>
      </c>
      <c r="P15" s="101">
        <f>SUM(P16)</f>
        <v>0</v>
      </c>
      <c r="Q15" s="101">
        <f>SUM(Q16)</f>
        <v>0</v>
      </c>
    </row>
    <row r="16" spans="1:17" s="97" customFormat="1" ht="15">
      <c r="A16" s="104" t="s">
        <v>805</v>
      </c>
      <c r="B16" s="105" t="s">
        <v>804</v>
      </c>
      <c r="C16" s="106">
        <f t="shared" si="1"/>
        <v>42415</v>
      </c>
      <c r="D16" s="105">
        <v>0</v>
      </c>
      <c r="E16" s="105">
        <v>0</v>
      </c>
      <c r="F16" s="105">
        <v>0</v>
      </c>
      <c r="G16" s="105">
        <v>42415</v>
      </c>
      <c r="H16" s="106">
        <f t="shared" si="0"/>
        <v>42415</v>
      </c>
      <c r="I16" s="105">
        <v>0</v>
      </c>
      <c r="J16" s="105">
        <v>0</v>
      </c>
      <c r="K16" s="105">
        <v>0</v>
      </c>
      <c r="L16" s="105">
        <v>42415</v>
      </c>
      <c r="M16" s="106">
        <f t="shared" si="2"/>
        <v>0</v>
      </c>
      <c r="N16" s="105">
        <v>0</v>
      </c>
      <c r="O16" s="105">
        <v>0</v>
      </c>
      <c r="P16" s="105">
        <v>0</v>
      </c>
      <c r="Q16" s="105">
        <v>0</v>
      </c>
    </row>
    <row r="17" spans="1:17" s="97" customFormat="1" ht="20.25" customHeight="1">
      <c r="A17" s="100" t="s">
        <v>648</v>
      </c>
      <c r="B17" s="101" t="s">
        <v>649</v>
      </c>
      <c r="C17" s="102">
        <f t="shared" si="1"/>
        <v>7834632</v>
      </c>
      <c r="D17" s="101">
        <f>SUM(D18:D19)</f>
        <v>0</v>
      </c>
      <c r="E17" s="101">
        <f>SUM(E18:E19)</f>
        <v>0</v>
      </c>
      <c r="F17" s="101">
        <f>SUM(F18:F19)</f>
        <v>7834632</v>
      </c>
      <c r="G17" s="101">
        <f>SUM(G18:G19)</f>
        <v>0</v>
      </c>
      <c r="H17" s="102">
        <f t="shared" si="0"/>
        <v>7834632</v>
      </c>
      <c r="I17" s="101">
        <f>SUM(I18:I19)</f>
        <v>0</v>
      </c>
      <c r="J17" s="101">
        <f>SUM(J18:J19)</f>
        <v>0</v>
      </c>
      <c r="K17" s="101">
        <f>SUM(K18:K19)</f>
        <v>7834632</v>
      </c>
      <c r="L17" s="101">
        <f>SUM(L18:L19)</f>
        <v>0</v>
      </c>
      <c r="M17" s="102">
        <f t="shared" si="2"/>
        <v>22322</v>
      </c>
      <c r="N17" s="101">
        <f>SUM(N18:N19)</f>
        <v>0</v>
      </c>
      <c r="O17" s="101">
        <f>SUM(O18:O19)</f>
        <v>0</v>
      </c>
      <c r="P17" s="101">
        <f>SUM(P18:P19)</f>
        <v>22322</v>
      </c>
      <c r="Q17" s="101">
        <f>SUM(Q18:Q19)</f>
        <v>0</v>
      </c>
    </row>
    <row r="18" spans="1:17" s="97" customFormat="1" ht="20.25" customHeight="1">
      <c r="A18" s="104" t="s">
        <v>650</v>
      </c>
      <c r="B18" s="105" t="s">
        <v>651</v>
      </c>
      <c r="C18" s="106">
        <f t="shared" si="1"/>
        <v>70355</v>
      </c>
      <c r="D18" s="105">
        <v>0</v>
      </c>
      <c r="E18" s="105">
        <v>0</v>
      </c>
      <c r="F18" s="105">
        <v>70355</v>
      </c>
      <c r="G18" s="105">
        <v>0</v>
      </c>
      <c r="H18" s="106">
        <f t="shared" si="0"/>
        <v>70355</v>
      </c>
      <c r="I18" s="105">
        <v>0</v>
      </c>
      <c r="J18" s="105">
        <v>0</v>
      </c>
      <c r="K18" s="105">
        <v>70355</v>
      </c>
      <c r="L18" s="105">
        <v>0</v>
      </c>
      <c r="M18" s="106">
        <f t="shared" si="2"/>
        <v>22322</v>
      </c>
      <c r="N18" s="105">
        <v>0</v>
      </c>
      <c r="O18" s="105">
        <v>0</v>
      </c>
      <c r="P18" s="105">
        <v>22322</v>
      </c>
      <c r="Q18" s="105">
        <v>0</v>
      </c>
    </row>
    <row r="19" spans="1:17" s="97" customFormat="1" ht="21.75" customHeight="1">
      <c r="A19" s="104" t="s">
        <v>652</v>
      </c>
      <c r="B19" s="105" t="s">
        <v>653</v>
      </c>
      <c r="C19" s="106">
        <f t="shared" si="1"/>
        <v>7764277</v>
      </c>
      <c r="D19" s="105">
        <v>0</v>
      </c>
      <c r="E19" s="105">
        <v>0</v>
      </c>
      <c r="F19" s="105">
        <v>7764277</v>
      </c>
      <c r="G19" s="105">
        <v>0</v>
      </c>
      <c r="H19" s="106">
        <f t="shared" si="0"/>
        <v>7764277</v>
      </c>
      <c r="I19" s="105">
        <v>0</v>
      </c>
      <c r="J19" s="105">
        <v>0</v>
      </c>
      <c r="K19" s="105">
        <v>7764277</v>
      </c>
      <c r="L19" s="105">
        <v>0</v>
      </c>
      <c r="M19" s="106">
        <f t="shared" si="2"/>
        <v>0</v>
      </c>
      <c r="N19" s="105">
        <v>0</v>
      </c>
      <c r="O19" s="105">
        <v>0</v>
      </c>
      <c r="P19" s="105"/>
      <c r="Q19" s="105">
        <v>0</v>
      </c>
    </row>
    <row r="20" spans="1:17" s="97" customFormat="1" ht="22.5" customHeight="1">
      <c r="A20" s="100" t="s">
        <v>654</v>
      </c>
      <c r="B20" s="101" t="s">
        <v>655</v>
      </c>
      <c r="C20" s="102">
        <f t="shared" si="1"/>
        <v>7877089</v>
      </c>
      <c r="D20" s="101">
        <f>SUM(D11,D13,D15,D17)</f>
        <v>0</v>
      </c>
      <c r="E20" s="101">
        <f>SUM(E11,E13,E15,E17)</f>
        <v>42</v>
      </c>
      <c r="F20" s="101">
        <f>SUM(F11,F13,F15,F17)</f>
        <v>7834632</v>
      </c>
      <c r="G20" s="101">
        <f>SUM(G11,G13,G15,G17)</f>
        <v>42415</v>
      </c>
      <c r="H20" s="102">
        <f t="shared" si="0"/>
        <v>7877089</v>
      </c>
      <c r="I20" s="101">
        <f>SUM(I11,I13,I15,I17)</f>
        <v>0</v>
      </c>
      <c r="J20" s="101">
        <f>SUM(J11,J13,J15,J17)</f>
        <v>42</v>
      </c>
      <c r="K20" s="101">
        <f>SUM(K11,K13,K15,K17)</f>
        <v>7834632</v>
      </c>
      <c r="L20" s="101">
        <f>SUM(L11,L13,L15,L17)</f>
        <v>42415</v>
      </c>
      <c r="M20" s="102">
        <f t="shared" si="2"/>
        <v>22284</v>
      </c>
      <c r="N20" s="101">
        <f>SUM(N11,N13,N15,N17)</f>
        <v>0</v>
      </c>
      <c r="O20" s="101">
        <f>SUM(O11,O13,O15,O17)</f>
        <v>48</v>
      </c>
      <c r="P20" s="101">
        <f>SUM(P11,P13,P15,P17)</f>
        <v>22232</v>
      </c>
      <c r="Q20" s="101">
        <f>SUM(Q11,Q13,Q15,Q17)</f>
        <v>4</v>
      </c>
    </row>
    <row r="21" spans="1:17" s="97" customFormat="1" ht="15">
      <c r="A21" s="100"/>
      <c r="B21" s="101"/>
      <c r="C21" s="102"/>
      <c r="D21" s="101"/>
      <c r="E21" s="101"/>
      <c r="F21" s="101"/>
      <c r="G21" s="101"/>
      <c r="H21" s="102"/>
      <c r="I21" s="101"/>
      <c r="J21" s="101"/>
      <c r="K21" s="101"/>
      <c r="L21" s="101"/>
      <c r="M21" s="102"/>
      <c r="N21" s="101"/>
      <c r="O21" s="101"/>
      <c r="P21" s="101"/>
      <c r="Q21" s="101"/>
    </row>
    <row r="22" spans="1:17" s="97" customFormat="1" ht="21.75" customHeight="1">
      <c r="A22" s="100" t="s">
        <v>656</v>
      </c>
      <c r="B22" s="101"/>
      <c r="C22" s="102"/>
      <c r="D22" s="101"/>
      <c r="E22" s="101"/>
      <c r="F22" s="101"/>
      <c r="G22" s="101"/>
      <c r="H22" s="102"/>
      <c r="I22" s="101"/>
      <c r="J22" s="101"/>
      <c r="K22" s="101"/>
      <c r="L22" s="101"/>
      <c r="M22" s="102"/>
      <c r="N22" s="101"/>
      <c r="O22" s="101"/>
      <c r="P22" s="101"/>
      <c r="Q22" s="101"/>
    </row>
    <row r="23" spans="1:17" s="97" customFormat="1" ht="29.25">
      <c r="A23" s="100" t="s">
        <v>51</v>
      </c>
      <c r="B23" s="101" t="s">
        <v>657</v>
      </c>
      <c r="C23" s="102">
        <f aca="true" t="shared" si="3" ref="C23:C29">SUM(D23:G23)</f>
        <v>9642172</v>
      </c>
      <c r="D23" s="101">
        <f>SUM(D24:D25)</f>
        <v>0</v>
      </c>
      <c r="E23" s="101">
        <f>SUM(E24:E25)</f>
        <v>2732453</v>
      </c>
      <c r="F23" s="101">
        <f>SUM(F24:F25)</f>
        <v>6909719</v>
      </c>
      <c r="G23" s="101">
        <f>SUM(G24:G25)</f>
        <v>0</v>
      </c>
      <c r="H23" s="102">
        <f aca="true" t="shared" si="4" ref="H23:H29">SUM(I23:L23)</f>
        <v>9642172</v>
      </c>
      <c r="I23" s="101">
        <f>SUM(I24:I25)</f>
        <v>0</v>
      </c>
      <c r="J23" s="101">
        <f>SUM(J24:J25)</f>
        <v>2732453</v>
      </c>
      <c r="K23" s="101">
        <f>SUM(K24:K25)</f>
        <v>6909719</v>
      </c>
      <c r="L23" s="101">
        <f>SUM(L24:L25)</f>
        <v>0</v>
      </c>
      <c r="M23" s="102">
        <f aca="true" t="shared" si="5" ref="M23:M28">SUM(N23:Q23)</f>
        <v>134922</v>
      </c>
      <c r="N23" s="101">
        <f>SUM(N24:N25)</f>
        <v>0</v>
      </c>
      <c r="O23" s="101">
        <f>SUM(O24:O25)</f>
        <v>127897</v>
      </c>
      <c r="P23" s="101">
        <f>SUM(P24:P25)</f>
        <v>7025</v>
      </c>
      <c r="Q23" s="101">
        <f>SUM(Q24:Q25)</f>
        <v>0</v>
      </c>
    </row>
    <row r="24" spans="1:17" s="97" customFormat="1" ht="20.25" customHeight="1">
      <c r="A24" s="104" t="s">
        <v>658</v>
      </c>
      <c r="B24" s="105" t="s">
        <v>659</v>
      </c>
      <c r="C24" s="106">
        <f t="shared" si="3"/>
        <v>9642172</v>
      </c>
      <c r="D24" s="105">
        <v>0</v>
      </c>
      <c r="E24" s="165">
        <v>2732453</v>
      </c>
      <c r="F24" s="165">
        <v>6909719</v>
      </c>
      <c r="G24" s="105">
        <v>0</v>
      </c>
      <c r="H24" s="106">
        <f t="shared" si="4"/>
        <v>9642172</v>
      </c>
      <c r="I24" s="105">
        <v>0</v>
      </c>
      <c r="J24" s="165">
        <v>2732453</v>
      </c>
      <c r="K24" s="165">
        <v>6909719</v>
      </c>
      <c r="L24" s="105">
        <v>0</v>
      </c>
      <c r="M24" s="106">
        <f t="shared" si="5"/>
        <v>134922</v>
      </c>
      <c r="N24" s="105">
        <v>0</v>
      </c>
      <c r="O24" s="105">
        <v>127897</v>
      </c>
      <c r="P24" s="105">
        <v>7025</v>
      </c>
      <c r="Q24" s="105">
        <v>0</v>
      </c>
    </row>
    <row r="25" spans="1:17" s="97" customFormat="1" ht="21" customHeight="1">
      <c r="A25" s="104" t="s">
        <v>660</v>
      </c>
      <c r="B25" s="105" t="s">
        <v>661</v>
      </c>
      <c r="C25" s="106">
        <f t="shared" si="3"/>
        <v>0</v>
      </c>
      <c r="D25" s="105">
        <v>0</v>
      </c>
      <c r="E25" s="105">
        <v>0</v>
      </c>
      <c r="F25" s="105">
        <v>0</v>
      </c>
      <c r="G25" s="105">
        <v>0</v>
      </c>
      <c r="H25" s="106">
        <f t="shared" si="4"/>
        <v>0</v>
      </c>
      <c r="I25" s="105">
        <v>0</v>
      </c>
      <c r="J25" s="105">
        <v>0</v>
      </c>
      <c r="K25" s="105">
        <v>0</v>
      </c>
      <c r="L25" s="105">
        <v>0</v>
      </c>
      <c r="M25" s="106">
        <f t="shared" si="5"/>
        <v>0</v>
      </c>
      <c r="N25" s="105">
        <v>0</v>
      </c>
      <c r="O25" s="105">
        <v>0</v>
      </c>
      <c r="P25" s="105">
        <v>0</v>
      </c>
      <c r="Q25" s="105">
        <v>0</v>
      </c>
    </row>
    <row r="26" spans="1:17" s="97" customFormat="1" ht="29.25">
      <c r="A26" s="100" t="s">
        <v>662</v>
      </c>
      <c r="B26" s="101" t="s">
        <v>663</v>
      </c>
      <c r="C26" s="102">
        <f t="shared" si="3"/>
        <v>12402742</v>
      </c>
      <c r="D26" s="101">
        <f>SUM(D27:D28)</f>
        <v>0</v>
      </c>
      <c r="E26" s="101">
        <f>SUM(E27:E28)</f>
        <v>10818448</v>
      </c>
      <c r="F26" s="101">
        <f>SUM(F27:F28)</f>
        <v>704020</v>
      </c>
      <c r="G26" s="101">
        <f>SUM(G27:G28)</f>
        <v>880274</v>
      </c>
      <c r="H26" s="102">
        <f t="shared" si="4"/>
        <v>12402742</v>
      </c>
      <c r="I26" s="101">
        <f>SUM(I27:I28)</f>
        <v>0</v>
      </c>
      <c r="J26" s="101">
        <f>SUM(J27:J28)</f>
        <v>10818448</v>
      </c>
      <c r="K26" s="101">
        <f>SUM(K27:K28)</f>
        <v>704020</v>
      </c>
      <c r="L26" s="101">
        <f>SUM(L27:L28)</f>
        <v>880274</v>
      </c>
      <c r="M26" s="102">
        <f t="shared" si="5"/>
        <v>3645895</v>
      </c>
      <c r="N26" s="101">
        <f>SUM(N27:N28)</f>
        <v>0</v>
      </c>
      <c r="O26" s="101">
        <f>SUM(O27:O28)</f>
        <v>3369344</v>
      </c>
      <c r="P26" s="101">
        <f>SUM(P27:P28)</f>
        <v>0</v>
      </c>
      <c r="Q26" s="101">
        <f>SUM(Q27:Q28)</f>
        <v>276551</v>
      </c>
    </row>
    <row r="27" spans="1:17" s="97" customFormat="1" ht="15">
      <c r="A27" s="104" t="s">
        <v>664</v>
      </c>
      <c r="B27" s="105" t="s">
        <v>665</v>
      </c>
      <c r="C27" s="106">
        <f t="shared" si="3"/>
        <v>12403363</v>
      </c>
      <c r="D27" s="105">
        <v>0</v>
      </c>
      <c r="E27" s="105">
        <v>10818448</v>
      </c>
      <c r="F27" s="105">
        <v>704641</v>
      </c>
      <c r="G27" s="105">
        <v>880274</v>
      </c>
      <c r="H27" s="106">
        <f t="shared" si="4"/>
        <v>12403363</v>
      </c>
      <c r="I27" s="105">
        <v>0</v>
      </c>
      <c r="J27" s="105">
        <v>10818448</v>
      </c>
      <c r="K27" s="105">
        <v>704641</v>
      </c>
      <c r="L27" s="105">
        <v>880274</v>
      </c>
      <c r="M27" s="106">
        <f t="shared" si="5"/>
        <v>3645895</v>
      </c>
      <c r="N27" s="105">
        <v>0</v>
      </c>
      <c r="O27" s="105">
        <v>3369344</v>
      </c>
      <c r="P27" s="105">
        <v>0</v>
      </c>
      <c r="Q27" s="105">
        <v>276551</v>
      </c>
    </row>
    <row r="28" spans="1:17" s="97" customFormat="1" ht="15">
      <c r="A28" s="104" t="s">
        <v>666</v>
      </c>
      <c r="B28" s="105" t="s">
        <v>667</v>
      </c>
      <c r="C28" s="106">
        <f t="shared" si="3"/>
        <v>-621</v>
      </c>
      <c r="D28" s="105">
        <v>0</v>
      </c>
      <c r="E28" s="105">
        <v>0</v>
      </c>
      <c r="F28" s="105">
        <v>-621</v>
      </c>
      <c r="G28" s="105">
        <v>0</v>
      </c>
      <c r="H28" s="106">
        <f t="shared" si="4"/>
        <v>-621</v>
      </c>
      <c r="I28" s="105">
        <v>0</v>
      </c>
      <c r="J28" s="105">
        <v>0</v>
      </c>
      <c r="K28" s="105">
        <v>-621</v>
      </c>
      <c r="L28" s="105">
        <v>0</v>
      </c>
      <c r="M28" s="106">
        <f t="shared" si="5"/>
        <v>0</v>
      </c>
      <c r="N28" s="105">
        <v>0</v>
      </c>
      <c r="O28" s="105">
        <v>0</v>
      </c>
      <c r="P28" s="105">
        <v>0</v>
      </c>
      <c r="Q28" s="105">
        <v>0</v>
      </c>
    </row>
    <row r="29" spans="1:17" s="97" customFormat="1" ht="24" customHeight="1">
      <c r="A29" s="100" t="s">
        <v>668</v>
      </c>
      <c r="B29" s="101" t="s">
        <v>655</v>
      </c>
      <c r="C29" s="102">
        <f t="shared" si="3"/>
        <v>22044914</v>
      </c>
      <c r="D29" s="101">
        <f>SUM(D23,D26)</f>
        <v>0</v>
      </c>
      <c r="E29" s="101">
        <f>SUM(E23,E26)</f>
        <v>13550901</v>
      </c>
      <c r="F29" s="101">
        <f>SUM(F23,F26)</f>
        <v>7613739</v>
      </c>
      <c r="G29" s="101">
        <f>SUM(G23,G26)</f>
        <v>880274</v>
      </c>
      <c r="H29" s="102">
        <f t="shared" si="4"/>
        <v>22044914</v>
      </c>
      <c r="I29" s="101">
        <f>SUM(I23,I26)</f>
        <v>0</v>
      </c>
      <c r="J29" s="101">
        <f>SUM(J23,J26)</f>
        <v>13550901</v>
      </c>
      <c r="K29" s="101">
        <f>SUM(K23,K26)</f>
        <v>7613739</v>
      </c>
      <c r="L29" s="101">
        <f>SUM(L23,L26)</f>
        <v>880274</v>
      </c>
      <c r="M29" s="102">
        <f>SUM(N29:Q29)</f>
        <v>3780817</v>
      </c>
      <c r="N29" s="101">
        <f>SUM(N23,N26)</f>
        <v>0</v>
      </c>
      <c r="O29" s="101">
        <f>SUM(O23,O26)</f>
        <v>3497241</v>
      </c>
      <c r="P29" s="101">
        <f>SUM(P23,P26)</f>
        <v>7025</v>
      </c>
      <c r="Q29" s="101">
        <f>SUM(Q23,Q26)</f>
        <v>276551</v>
      </c>
    </row>
    <row r="30" spans="1:17" s="97" customFormat="1" ht="15">
      <c r="A30" s="100"/>
      <c r="B30" s="101"/>
      <c r="C30" s="102"/>
      <c r="D30" s="101"/>
      <c r="E30" s="101"/>
      <c r="F30" s="101"/>
      <c r="G30" s="101"/>
      <c r="H30" s="102"/>
      <c r="I30" s="101"/>
      <c r="J30" s="101"/>
      <c r="K30" s="101"/>
      <c r="L30" s="101"/>
      <c r="M30" s="102"/>
      <c r="N30" s="101"/>
      <c r="O30" s="101"/>
      <c r="P30" s="101"/>
      <c r="Q30" s="101"/>
    </row>
    <row r="31" spans="1:17" s="97" customFormat="1" ht="21.75" customHeight="1">
      <c r="A31" s="100" t="s">
        <v>669</v>
      </c>
      <c r="B31" s="101"/>
      <c r="C31" s="102"/>
      <c r="D31" s="101"/>
      <c r="E31" s="101"/>
      <c r="F31" s="101"/>
      <c r="G31" s="101"/>
      <c r="H31" s="102"/>
      <c r="I31" s="101"/>
      <c r="J31" s="101"/>
      <c r="K31" s="101"/>
      <c r="L31" s="101"/>
      <c r="M31" s="102"/>
      <c r="N31" s="101"/>
      <c r="O31" s="101"/>
      <c r="P31" s="101"/>
      <c r="Q31" s="101"/>
    </row>
    <row r="32" spans="1:17" s="97" customFormat="1" ht="42" customHeight="1">
      <c r="A32" s="100" t="s">
        <v>55</v>
      </c>
      <c r="B32" s="101" t="s">
        <v>670</v>
      </c>
      <c r="C32" s="102">
        <f>SUM(D32:G32)</f>
        <v>-1583065</v>
      </c>
      <c r="D32" s="101">
        <v>0</v>
      </c>
      <c r="E32" s="101">
        <v>-1559834</v>
      </c>
      <c r="F32" s="101">
        <v>-10425</v>
      </c>
      <c r="G32" s="101">
        <v>-12806</v>
      </c>
      <c r="H32" s="102">
        <f>SUM(I32:L32)</f>
        <v>-1583065</v>
      </c>
      <c r="I32" s="101">
        <v>0</v>
      </c>
      <c r="J32" s="101">
        <v>-1559834</v>
      </c>
      <c r="K32" s="101">
        <v>-10425</v>
      </c>
      <c r="L32" s="101">
        <v>-12806</v>
      </c>
      <c r="M32" s="102">
        <f>SUM(N32:Q32)</f>
        <v>-1145047</v>
      </c>
      <c r="N32" s="101">
        <v>0</v>
      </c>
      <c r="O32" s="101">
        <v>-1143888</v>
      </c>
      <c r="P32" s="101">
        <v>6489</v>
      </c>
      <c r="Q32" s="101">
        <v>-7648</v>
      </c>
    </row>
    <row r="33" spans="1:17" s="97" customFormat="1" ht="43.5" customHeight="1">
      <c r="A33" s="100" t="s">
        <v>671</v>
      </c>
      <c r="B33" s="101" t="s">
        <v>672</v>
      </c>
      <c r="C33" s="102">
        <f>SUM(D33:G33)</f>
        <v>0</v>
      </c>
      <c r="D33" s="101">
        <v>0</v>
      </c>
      <c r="E33" s="101">
        <v>0</v>
      </c>
      <c r="F33" s="101">
        <v>0</v>
      </c>
      <c r="G33" s="101">
        <v>0</v>
      </c>
      <c r="H33" s="102">
        <f>SUM(I33:L33)</f>
        <v>0</v>
      </c>
      <c r="I33" s="101">
        <v>0</v>
      </c>
      <c r="J33" s="101">
        <v>0</v>
      </c>
      <c r="K33" s="101">
        <v>0</v>
      </c>
      <c r="L33" s="101">
        <v>0</v>
      </c>
      <c r="M33" s="102">
        <f>SUM(N33:Q33)</f>
        <v>0</v>
      </c>
      <c r="N33" s="101">
        <v>0</v>
      </c>
      <c r="O33" s="101">
        <v>0</v>
      </c>
      <c r="P33" s="101">
        <v>0</v>
      </c>
      <c r="Q33" s="101">
        <v>0</v>
      </c>
    </row>
    <row r="34" spans="1:17" s="97" customFormat="1" ht="23.25" customHeight="1">
      <c r="A34" s="100" t="s">
        <v>504</v>
      </c>
      <c r="B34" s="101" t="s">
        <v>655</v>
      </c>
      <c r="C34" s="102">
        <f>SUM(D34:G34)</f>
        <v>-1583065</v>
      </c>
      <c r="D34" s="101">
        <f>SUM(D32:D33)</f>
        <v>0</v>
      </c>
      <c r="E34" s="101">
        <f>SUM(E32:E33)</f>
        <v>-1559834</v>
      </c>
      <c r="F34" s="101">
        <f>SUM(F32:F33)</f>
        <v>-10425</v>
      </c>
      <c r="G34" s="101">
        <f>SUM(G32:G33)</f>
        <v>-12806</v>
      </c>
      <c r="H34" s="102">
        <f>SUM(I34:L34)</f>
        <v>-1583065</v>
      </c>
      <c r="I34" s="101">
        <f>SUM(I32:I33)</f>
        <v>0</v>
      </c>
      <c r="J34" s="101">
        <f>SUM(J32:J33)</f>
        <v>-1559834</v>
      </c>
      <c r="K34" s="101">
        <f>SUM(K32:K33)</f>
        <v>-10425</v>
      </c>
      <c r="L34" s="101">
        <f>SUM(L32:L33)</f>
        <v>-12806</v>
      </c>
      <c r="M34" s="102">
        <f>SUM(N34:Q34)</f>
        <v>-1145047</v>
      </c>
      <c r="N34" s="101">
        <f>SUM(N32:N33)</f>
        <v>0</v>
      </c>
      <c r="O34" s="101">
        <f>SUM(O32:O33)</f>
        <v>-1143888</v>
      </c>
      <c r="P34" s="101">
        <f>SUM(P32:P33)</f>
        <v>6489</v>
      </c>
      <c r="Q34" s="101">
        <f>SUM(Q32:Q33)</f>
        <v>-7648</v>
      </c>
    </row>
    <row r="35" spans="1:17" s="97" customFormat="1" ht="15">
      <c r="A35" s="100"/>
      <c r="B35" s="101"/>
      <c r="C35" s="102"/>
      <c r="D35" s="101"/>
      <c r="E35" s="101"/>
      <c r="F35" s="101"/>
      <c r="G35" s="101"/>
      <c r="H35" s="102"/>
      <c r="I35" s="101"/>
      <c r="J35" s="101"/>
      <c r="K35" s="101"/>
      <c r="L35" s="101"/>
      <c r="M35" s="102"/>
      <c r="N35" s="101"/>
      <c r="O35" s="101"/>
      <c r="P35" s="101"/>
      <c r="Q35" s="101"/>
    </row>
    <row r="36" spans="1:17" s="97" customFormat="1" ht="34.5" customHeight="1">
      <c r="A36" s="100" t="s">
        <v>673</v>
      </c>
      <c r="B36" s="101"/>
      <c r="C36" s="102"/>
      <c r="D36" s="101"/>
      <c r="E36" s="101"/>
      <c r="F36" s="101"/>
      <c r="G36" s="101"/>
      <c r="H36" s="102"/>
      <c r="I36" s="101"/>
      <c r="J36" s="101"/>
      <c r="K36" s="101"/>
      <c r="L36" s="101"/>
      <c r="M36" s="102"/>
      <c r="N36" s="101"/>
      <c r="O36" s="101"/>
      <c r="P36" s="101"/>
      <c r="Q36" s="101"/>
    </row>
    <row r="37" spans="1:17" s="97" customFormat="1" ht="39.75" customHeight="1">
      <c r="A37" s="100" t="s">
        <v>674</v>
      </c>
      <c r="B37" s="101" t="s">
        <v>675</v>
      </c>
      <c r="C37" s="102">
        <f aca="true" t="shared" si="6" ref="C37:C42">SUM(D37:G37)</f>
        <v>1623804</v>
      </c>
      <c r="D37" s="101">
        <f>SUM(D38)</f>
        <v>0</v>
      </c>
      <c r="E37" s="101">
        <f>SUM(E38)</f>
        <v>251771</v>
      </c>
      <c r="F37" s="101">
        <f>SUM(F38)</f>
        <v>1372033</v>
      </c>
      <c r="G37" s="101">
        <f>SUM(G38)</f>
        <v>0</v>
      </c>
      <c r="H37" s="102">
        <f aca="true" t="shared" si="7" ref="H37:H42">SUM(I37:L37)</f>
        <v>1623804</v>
      </c>
      <c r="I37" s="101">
        <f>SUM(I38)</f>
        <v>0</v>
      </c>
      <c r="J37" s="101">
        <f>SUM(J38)</f>
        <v>251771</v>
      </c>
      <c r="K37" s="101">
        <f>SUM(K38)</f>
        <v>1372033</v>
      </c>
      <c r="L37" s="101">
        <f>SUM(L38)</f>
        <v>0</v>
      </c>
      <c r="M37" s="102">
        <f aca="true" t="shared" si="8" ref="M37:M42">SUM(N37:Q37)</f>
        <v>-15344</v>
      </c>
      <c r="N37" s="101">
        <f>SUM(N38)</f>
        <v>0</v>
      </c>
      <c r="O37" s="101">
        <f>SUM(O38)</f>
        <v>6520</v>
      </c>
      <c r="P37" s="101">
        <f>SUM(P38)</f>
        <v>236817</v>
      </c>
      <c r="Q37" s="101">
        <f>SUM(Q38)</f>
        <v>-258681</v>
      </c>
    </row>
    <row r="38" spans="1:17" s="97" customFormat="1" ht="36.75" customHeight="1">
      <c r="A38" s="104" t="s">
        <v>676</v>
      </c>
      <c r="B38" s="105" t="s">
        <v>677</v>
      </c>
      <c r="C38" s="106">
        <f t="shared" si="6"/>
        <v>1623804</v>
      </c>
      <c r="D38" s="105">
        <v>0</v>
      </c>
      <c r="E38" s="105">
        <v>251771</v>
      </c>
      <c r="F38" s="105">
        <v>1372033</v>
      </c>
      <c r="G38" s="105">
        <v>0</v>
      </c>
      <c r="H38" s="106">
        <f t="shared" si="7"/>
        <v>1623804</v>
      </c>
      <c r="I38" s="105">
        <v>0</v>
      </c>
      <c r="J38" s="105">
        <v>251771</v>
      </c>
      <c r="K38" s="105">
        <v>1372033</v>
      </c>
      <c r="L38" s="105">
        <v>0</v>
      </c>
      <c r="M38" s="106">
        <f t="shared" si="8"/>
        <v>-15344</v>
      </c>
      <c r="N38" s="105">
        <v>0</v>
      </c>
      <c r="O38" s="105">
        <v>6520</v>
      </c>
      <c r="P38" s="105">
        <v>236817</v>
      </c>
      <c r="Q38" s="105">
        <v>-258681</v>
      </c>
    </row>
    <row r="39" spans="1:17" s="97" customFormat="1" ht="36.75" customHeight="1">
      <c r="A39" s="100" t="s">
        <v>61</v>
      </c>
      <c r="B39" s="101" t="s">
        <v>678</v>
      </c>
      <c r="C39" s="102">
        <f t="shared" si="6"/>
        <v>388393</v>
      </c>
      <c r="D39" s="101">
        <f>SUM(D40:D41)</f>
        <v>0</v>
      </c>
      <c r="E39" s="101">
        <f>SUM(E40:E41)</f>
        <v>388393</v>
      </c>
      <c r="F39" s="101">
        <f>SUM(F40:F41)</f>
        <v>0</v>
      </c>
      <c r="G39" s="101">
        <f>SUM(G40:G41)</f>
        <v>0</v>
      </c>
      <c r="H39" s="102">
        <f t="shared" si="7"/>
        <v>388393</v>
      </c>
      <c r="I39" s="101">
        <f>SUM(I40:I41)</f>
        <v>0</v>
      </c>
      <c r="J39" s="101">
        <f>SUM(J40:J41)</f>
        <v>388393</v>
      </c>
      <c r="K39" s="101">
        <f>SUM(K40:K41)</f>
        <v>0</v>
      </c>
      <c r="L39" s="101">
        <f>SUM(L40:L41)</f>
        <v>0</v>
      </c>
      <c r="M39" s="102">
        <f t="shared" si="8"/>
        <v>-2028695</v>
      </c>
      <c r="N39" s="101">
        <f>SUM(N40:N41)</f>
        <v>0</v>
      </c>
      <c r="O39" s="101">
        <f>SUM(O40:O41)</f>
        <v>-2028695</v>
      </c>
      <c r="P39" s="101">
        <f>SUM(P40:P41)</f>
        <v>0</v>
      </c>
      <c r="Q39" s="101">
        <f>SUM(Q40:Q41)</f>
        <v>0</v>
      </c>
    </row>
    <row r="40" spans="1:17" s="97" customFormat="1" ht="24" customHeight="1">
      <c r="A40" s="104" t="s">
        <v>679</v>
      </c>
      <c r="B40" s="105" t="s">
        <v>680</v>
      </c>
      <c r="C40" s="106">
        <f t="shared" si="6"/>
        <v>388466</v>
      </c>
      <c r="D40" s="105">
        <v>0</v>
      </c>
      <c r="E40" s="105">
        <v>388466</v>
      </c>
      <c r="F40" s="105">
        <v>0</v>
      </c>
      <c r="G40" s="105">
        <v>0</v>
      </c>
      <c r="H40" s="106">
        <f t="shared" si="7"/>
        <v>388466</v>
      </c>
      <c r="I40" s="105">
        <v>0</v>
      </c>
      <c r="J40" s="105">
        <v>388466</v>
      </c>
      <c r="K40" s="105">
        <v>0</v>
      </c>
      <c r="L40" s="105">
        <v>0</v>
      </c>
      <c r="M40" s="106">
        <f t="shared" si="8"/>
        <v>388466</v>
      </c>
      <c r="N40" s="105">
        <v>0</v>
      </c>
      <c r="O40" s="105">
        <v>388466</v>
      </c>
      <c r="P40" s="105">
        <v>0</v>
      </c>
      <c r="Q40" s="105">
        <v>0</v>
      </c>
    </row>
    <row r="41" spans="1:17" s="97" customFormat="1" ht="21" customHeight="1">
      <c r="A41" s="104" t="s">
        <v>681</v>
      </c>
      <c r="B41" s="105" t="s">
        <v>682</v>
      </c>
      <c r="C41" s="106">
        <f t="shared" si="6"/>
        <v>-73</v>
      </c>
      <c r="D41" s="105">
        <v>0</v>
      </c>
      <c r="E41" s="105">
        <v>-73</v>
      </c>
      <c r="F41" s="105">
        <v>0</v>
      </c>
      <c r="G41" s="105">
        <v>0</v>
      </c>
      <c r="H41" s="106">
        <f t="shared" si="7"/>
        <v>-73</v>
      </c>
      <c r="I41" s="105">
        <v>0</v>
      </c>
      <c r="J41" s="105">
        <v>-73</v>
      </c>
      <c r="K41" s="105">
        <v>0</v>
      </c>
      <c r="L41" s="105">
        <v>0</v>
      </c>
      <c r="M41" s="106">
        <f t="shared" si="8"/>
        <v>-2417161</v>
      </c>
      <c r="N41" s="105">
        <v>0</v>
      </c>
      <c r="O41" s="105">
        <v>-2417161</v>
      </c>
      <c r="P41" s="105">
        <v>0</v>
      </c>
      <c r="Q41" s="105">
        <v>0</v>
      </c>
    </row>
    <row r="42" spans="1:17" s="97" customFormat="1" ht="29.25">
      <c r="A42" s="100" t="s">
        <v>683</v>
      </c>
      <c r="B42" s="101" t="s">
        <v>655</v>
      </c>
      <c r="C42" s="102">
        <f t="shared" si="6"/>
        <v>2012197</v>
      </c>
      <c r="D42" s="101">
        <f>SUM(D37,D39)</f>
        <v>0</v>
      </c>
      <c r="E42" s="101">
        <f>SUM(E37,E39)</f>
        <v>640164</v>
      </c>
      <c r="F42" s="101">
        <f>SUM(F37,F39)</f>
        <v>1372033</v>
      </c>
      <c r="G42" s="101">
        <f>SUM(G37,G39)</f>
        <v>0</v>
      </c>
      <c r="H42" s="102">
        <f t="shared" si="7"/>
        <v>2012197</v>
      </c>
      <c r="I42" s="101">
        <f>SUM(I37,I39)</f>
        <v>0</v>
      </c>
      <c r="J42" s="101">
        <f>SUM(J37,J39)</f>
        <v>640164</v>
      </c>
      <c r="K42" s="101">
        <f>SUM(K37,K39)</f>
        <v>1372033</v>
      </c>
      <c r="L42" s="101">
        <f>SUM(L37,L39)</f>
        <v>0</v>
      </c>
      <c r="M42" s="102">
        <f t="shared" si="8"/>
        <v>-2044039</v>
      </c>
      <c r="N42" s="101">
        <f>SUM(N37,N39)</f>
        <v>0</v>
      </c>
      <c r="O42" s="101">
        <f>SUM(O37,O39)</f>
        <v>-2022175</v>
      </c>
      <c r="P42" s="101">
        <f>SUM(P37,P39)</f>
        <v>236817</v>
      </c>
      <c r="Q42" s="101">
        <f>SUM(Q37,Q39)</f>
        <v>-258681</v>
      </c>
    </row>
    <row r="43" spans="1:17" s="97" customFormat="1" ht="15">
      <c r="A43" s="100"/>
      <c r="B43" s="101"/>
      <c r="C43" s="102"/>
      <c r="D43" s="101"/>
      <c r="E43" s="101"/>
      <c r="F43" s="101"/>
      <c r="G43" s="101"/>
      <c r="H43" s="102"/>
      <c r="I43" s="101"/>
      <c r="J43" s="101"/>
      <c r="K43" s="101"/>
      <c r="L43" s="101"/>
      <c r="M43" s="102"/>
      <c r="N43" s="101"/>
      <c r="O43" s="101"/>
      <c r="P43" s="101"/>
      <c r="Q43" s="101"/>
    </row>
    <row r="44" spans="1:17" s="97" customFormat="1" ht="15">
      <c r="A44" s="100" t="s">
        <v>684</v>
      </c>
      <c r="B44" s="101" t="s">
        <v>655</v>
      </c>
      <c r="C44" s="102">
        <f>SUM(D44:G44)</f>
        <v>30351135</v>
      </c>
      <c r="D44" s="101">
        <f>SUM(D20,D29,D34,D42)</f>
        <v>0</v>
      </c>
      <c r="E44" s="101">
        <f>SUM(E20,E29,E34,E42)</f>
        <v>12631273</v>
      </c>
      <c r="F44" s="101">
        <f>SUM(F20,F29,F34,F42)</f>
        <v>16809979</v>
      </c>
      <c r="G44" s="101">
        <f>SUM(G20,G29,G34,G42)</f>
        <v>909883</v>
      </c>
      <c r="H44" s="102">
        <f>SUM(I44:L44)</f>
        <v>30351135</v>
      </c>
      <c r="I44" s="101">
        <f>SUM(I20,I29,I34,I42)</f>
        <v>0</v>
      </c>
      <c r="J44" s="101">
        <f>SUM(J20,J29,J34,J42)</f>
        <v>12631273</v>
      </c>
      <c r="K44" s="101">
        <f>SUM(K20,K29,K34,K42)</f>
        <v>16809979</v>
      </c>
      <c r="L44" s="101">
        <f>SUM(L20,L29,L34,L42)</f>
        <v>909883</v>
      </c>
      <c r="M44" s="102">
        <f>SUM(N44:Q44)</f>
        <v>614015</v>
      </c>
      <c r="N44" s="101">
        <f>SUM(N20,N29,N34,N42)</f>
        <v>0</v>
      </c>
      <c r="O44" s="101">
        <f>SUM(O20,O29,O34,O42)</f>
        <v>331226</v>
      </c>
      <c r="P44" s="101">
        <f>SUM(P20,P29,P34,P42)</f>
        <v>272563</v>
      </c>
      <c r="Q44" s="101">
        <f>SUM(Q20,Q29,Q34,Q42)</f>
        <v>10226</v>
      </c>
    </row>
    <row r="45" spans="1:17" s="97" customFormat="1" ht="15">
      <c r="A45" s="100"/>
      <c r="B45" s="101"/>
      <c r="C45" s="102"/>
      <c r="D45" s="101"/>
      <c r="E45" s="101"/>
      <c r="F45" s="101"/>
      <c r="G45" s="101"/>
      <c r="H45" s="102"/>
      <c r="I45" s="101"/>
      <c r="J45" s="101"/>
      <c r="K45" s="101"/>
      <c r="L45" s="101"/>
      <c r="M45" s="102"/>
      <c r="N45" s="101"/>
      <c r="O45" s="101"/>
      <c r="P45" s="101"/>
      <c r="Q45" s="101"/>
    </row>
    <row r="46" spans="1:17" s="97" customFormat="1" ht="15">
      <c r="A46" s="100" t="s">
        <v>685</v>
      </c>
      <c r="B46" s="101"/>
      <c r="C46" s="102"/>
      <c r="D46" s="101"/>
      <c r="E46" s="101"/>
      <c r="F46" s="101"/>
      <c r="G46" s="101"/>
      <c r="H46" s="102"/>
      <c r="I46" s="101"/>
      <c r="J46" s="101"/>
      <c r="K46" s="101"/>
      <c r="L46" s="101"/>
      <c r="M46" s="102"/>
      <c r="N46" s="101"/>
      <c r="O46" s="101"/>
      <c r="P46" s="101"/>
      <c r="Q46" s="101"/>
    </row>
    <row r="47" spans="1:17" s="97" customFormat="1" ht="39" customHeight="1">
      <c r="A47" s="100" t="s">
        <v>163</v>
      </c>
      <c r="B47" s="101" t="s">
        <v>686</v>
      </c>
      <c r="C47" s="102">
        <f aca="true" t="shared" si="9" ref="C47:C91">SUM(D47:G47)</f>
        <v>1684456</v>
      </c>
      <c r="D47" s="101">
        <f>SUM(D48:D49)</f>
        <v>0</v>
      </c>
      <c r="E47" s="101">
        <f>SUM(E48:E49)</f>
        <v>1572002</v>
      </c>
      <c r="F47" s="101">
        <f>SUM(F48:F49)</f>
        <v>90200</v>
      </c>
      <c r="G47" s="101">
        <f>SUM(G48:G49)</f>
        <v>22254</v>
      </c>
      <c r="H47" s="102">
        <f aca="true" t="shared" si="10" ref="H47:H91">SUM(I47:L47)</f>
        <v>1684456</v>
      </c>
      <c r="I47" s="101">
        <f>SUM(I48:I49)</f>
        <v>0</v>
      </c>
      <c r="J47" s="101">
        <f>SUM(J48:J49)</f>
        <v>1572002</v>
      </c>
      <c r="K47" s="101">
        <f>SUM(K48:K49)</f>
        <v>90200</v>
      </c>
      <c r="L47" s="101">
        <f>SUM(L48:L49)</f>
        <v>22254</v>
      </c>
      <c r="M47" s="102">
        <f aca="true" t="shared" si="11" ref="M47:M91">SUM(N47:Q47)</f>
        <v>356776</v>
      </c>
      <c r="N47" s="101">
        <f>SUM(N48:N49)</f>
        <v>0</v>
      </c>
      <c r="O47" s="101">
        <f>SUM(O48:O49)</f>
        <v>339342</v>
      </c>
      <c r="P47" s="101">
        <f>SUM(P48:P49)</f>
        <v>13589</v>
      </c>
      <c r="Q47" s="101">
        <f>SUM(Q48:Q49)</f>
        <v>3845</v>
      </c>
    </row>
    <row r="48" spans="1:17" s="97" customFormat="1" ht="42" customHeight="1">
      <c r="A48" s="104" t="s">
        <v>687</v>
      </c>
      <c r="B48" s="105" t="s">
        <v>688</v>
      </c>
      <c r="C48" s="106">
        <f t="shared" si="9"/>
        <v>1508019</v>
      </c>
      <c r="D48" s="105">
        <v>0</v>
      </c>
      <c r="E48" s="105">
        <v>1467217</v>
      </c>
      <c r="F48" s="105">
        <v>22200</v>
      </c>
      <c r="G48" s="105">
        <v>18602</v>
      </c>
      <c r="H48" s="106">
        <f t="shared" si="10"/>
        <v>1508019</v>
      </c>
      <c r="I48" s="105">
        <v>0</v>
      </c>
      <c r="J48" s="105">
        <v>1467217</v>
      </c>
      <c r="K48" s="105">
        <v>22200</v>
      </c>
      <c r="L48" s="105">
        <v>18602</v>
      </c>
      <c r="M48" s="106">
        <f t="shared" si="11"/>
        <v>329670</v>
      </c>
      <c r="N48" s="105">
        <v>0</v>
      </c>
      <c r="O48" s="105">
        <v>321318</v>
      </c>
      <c r="P48" s="105">
        <v>5771</v>
      </c>
      <c r="Q48" s="105">
        <v>2581</v>
      </c>
    </row>
    <row r="49" spans="1:17" s="97" customFormat="1" ht="30">
      <c r="A49" s="104" t="s">
        <v>689</v>
      </c>
      <c r="B49" s="105" t="s">
        <v>690</v>
      </c>
      <c r="C49" s="106">
        <f t="shared" si="9"/>
        <v>176437</v>
      </c>
      <c r="D49" s="105">
        <v>0</v>
      </c>
      <c r="E49" s="105">
        <v>104785</v>
      </c>
      <c r="F49" s="105">
        <v>68000</v>
      </c>
      <c r="G49" s="105">
        <v>3652</v>
      </c>
      <c r="H49" s="106">
        <f t="shared" si="10"/>
        <v>176437</v>
      </c>
      <c r="I49" s="105">
        <v>0</v>
      </c>
      <c r="J49" s="105">
        <v>104785</v>
      </c>
      <c r="K49" s="105">
        <v>68000</v>
      </c>
      <c r="L49" s="105">
        <v>3652</v>
      </c>
      <c r="M49" s="106">
        <f t="shared" si="11"/>
        <v>27106</v>
      </c>
      <c r="N49" s="105">
        <v>0</v>
      </c>
      <c r="O49" s="105">
        <v>18024</v>
      </c>
      <c r="P49" s="105">
        <v>7818</v>
      </c>
      <c r="Q49" s="105">
        <v>1264</v>
      </c>
    </row>
    <row r="50" spans="1:17" s="97" customFormat="1" ht="24.75" customHeight="1">
      <c r="A50" s="100" t="s">
        <v>168</v>
      </c>
      <c r="B50" s="101" t="s">
        <v>691</v>
      </c>
      <c r="C50" s="102">
        <f t="shared" si="9"/>
        <v>120974</v>
      </c>
      <c r="D50" s="101">
        <f>SUM(D51:D55)</f>
        <v>0</v>
      </c>
      <c r="E50" s="101">
        <f>SUM(E51:E55)</f>
        <v>48044</v>
      </c>
      <c r="F50" s="101">
        <f>SUM(F51:F55)</f>
        <v>72930</v>
      </c>
      <c r="G50" s="101">
        <f>SUM(G51:G55)</f>
        <v>0</v>
      </c>
      <c r="H50" s="102">
        <f t="shared" si="10"/>
        <v>120974</v>
      </c>
      <c r="I50" s="101">
        <f>SUM(I51:I55)</f>
        <v>0</v>
      </c>
      <c r="J50" s="101">
        <f>SUM(J51:J55)</f>
        <v>48044</v>
      </c>
      <c r="K50" s="101">
        <f>SUM(K51:K55)</f>
        <v>72930</v>
      </c>
      <c r="L50" s="101">
        <f>SUM(L51:L55)</f>
        <v>0</v>
      </c>
      <c r="M50" s="102">
        <f t="shared" si="11"/>
        <v>22726</v>
      </c>
      <c r="N50" s="101">
        <f>SUM(N51:N55)</f>
        <v>0</v>
      </c>
      <c r="O50" s="101">
        <f>SUM(O51:O55)</f>
        <v>6299</v>
      </c>
      <c r="P50" s="101">
        <f>SUM(P51:P55)</f>
        <v>16427</v>
      </c>
      <c r="Q50" s="101">
        <f>SUM(Q51:Q55)</f>
        <v>0</v>
      </c>
    </row>
    <row r="51" spans="1:17" s="97" customFormat="1" ht="26.25" customHeight="1">
      <c r="A51" s="104" t="s">
        <v>692</v>
      </c>
      <c r="B51" s="105" t="s">
        <v>693</v>
      </c>
      <c r="C51" s="106">
        <f t="shared" si="9"/>
        <v>0</v>
      </c>
      <c r="D51" s="105">
        <v>0</v>
      </c>
      <c r="E51" s="105">
        <v>0</v>
      </c>
      <c r="F51" s="105">
        <v>0</v>
      </c>
      <c r="G51" s="105">
        <v>0</v>
      </c>
      <c r="H51" s="106">
        <f t="shared" si="10"/>
        <v>0</v>
      </c>
      <c r="I51" s="105">
        <v>0</v>
      </c>
      <c r="J51" s="105">
        <v>0</v>
      </c>
      <c r="K51" s="105">
        <v>0</v>
      </c>
      <c r="L51" s="105">
        <v>0</v>
      </c>
      <c r="M51" s="106">
        <f t="shared" si="11"/>
        <v>0</v>
      </c>
      <c r="N51" s="105">
        <v>0</v>
      </c>
      <c r="O51" s="105"/>
      <c r="P51" s="105">
        <v>0</v>
      </c>
      <c r="Q51" s="105">
        <v>0</v>
      </c>
    </row>
    <row r="52" spans="1:17" s="97" customFormat="1" ht="19.5" customHeight="1">
      <c r="A52" s="104" t="s">
        <v>694</v>
      </c>
      <c r="B52" s="105" t="s">
        <v>695</v>
      </c>
      <c r="C52" s="106">
        <f t="shared" si="9"/>
        <v>102671</v>
      </c>
      <c r="D52" s="105">
        <v>0</v>
      </c>
      <c r="E52" s="105">
        <v>29741</v>
      </c>
      <c r="F52" s="105">
        <v>72930</v>
      </c>
      <c r="G52" s="105">
        <v>0</v>
      </c>
      <c r="H52" s="106">
        <f t="shared" si="10"/>
        <v>102671</v>
      </c>
      <c r="I52" s="105">
        <v>0</v>
      </c>
      <c r="J52" s="105">
        <v>29741</v>
      </c>
      <c r="K52" s="105">
        <v>72930</v>
      </c>
      <c r="L52" s="105">
        <v>0</v>
      </c>
      <c r="M52" s="106">
        <f t="shared" si="11"/>
        <v>22486</v>
      </c>
      <c r="N52" s="105">
        <v>0</v>
      </c>
      <c r="O52" s="105">
        <v>6059</v>
      </c>
      <c r="P52" s="105">
        <v>16427</v>
      </c>
      <c r="Q52" s="105">
        <v>0</v>
      </c>
    </row>
    <row r="53" spans="1:17" s="97" customFormat="1" ht="30">
      <c r="A53" s="104" t="s">
        <v>696</v>
      </c>
      <c r="B53" s="105" t="s">
        <v>697</v>
      </c>
      <c r="C53" s="102">
        <f t="shared" si="9"/>
        <v>950</v>
      </c>
      <c r="D53" s="101">
        <v>0</v>
      </c>
      <c r="E53" s="105">
        <v>950</v>
      </c>
      <c r="F53" s="101">
        <v>0</v>
      </c>
      <c r="G53" s="101">
        <v>0</v>
      </c>
      <c r="H53" s="102">
        <f t="shared" si="10"/>
        <v>950</v>
      </c>
      <c r="I53" s="101">
        <v>0</v>
      </c>
      <c r="J53" s="105">
        <v>950</v>
      </c>
      <c r="K53" s="101">
        <v>0</v>
      </c>
      <c r="L53" s="101">
        <v>0</v>
      </c>
      <c r="M53" s="102">
        <f t="shared" si="11"/>
        <v>0</v>
      </c>
      <c r="N53" s="101">
        <v>0</v>
      </c>
      <c r="O53" s="105"/>
      <c r="P53" s="101">
        <v>0</v>
      </c>
      <c r="Q53" s="101">
        <v>0</v>
      </c>
    </row>
    <row r="54" spans="1:17" s="97" customFormat="1" ht="30" customHeight="1">
      <c r="A54" s="104" t="s">
        <v>698</v>
      </c>
      <c r="B54" s="105" t="s">
        <v>699</v>
      </c>
      <c r="C54" s="102">
        <f t="shared" si="9"/>
        <v>7133</v>
      </c>
      <c r="D54" s="101">
        <v>0</v>
      </c>
      <c r="E54" s="105">
        <v>7133</v>
      </c>
      <c r="F54" s="101">
        <v>0</v>
      </c>
      <c r="G54" s="101">
        <v>0</v>
      </c>
      <c r="H54" s="102">
        <f t="shared" si="10"/>
        <v>7133</v>
      </c>
      <c r="I54" s="101">
        <v>0</v>
      </c>
      <c r="J54" s="105">
        <v>7133</v>
      </c>
      <c r="K54" s="101">
        <v>0</v>
      </c>
      <c r="L54" s="101">
        <v>0</v>
      </c>
      <c r="M54" s="102">
        <f t="shared" si="11"/>
        <v>0</v>
      </c>
      <c r="N54" s="101">
        <v>0</v>
      </c>
      <c r="O54" s="105"/>
      <c r="P54" s="101">
        <v>0</v>
      </c>
      <c r="Q54" s="101">
        <v>0</v>
      </c>
    </row>
    <row r="55" spans="1:17" s="97" customFormat="1" ht="21.75" customHeight="1">
      <c r="A55" s="104" t="s">
        <v>700</v>
      </c>
      <c r="B55" s="105" t="s">
        <v>701</v>
      </c>
      <c r="C55" s="102">
        <f t="shared" si="9"/>
        <v>10220</v>
      </c>
      <c r="D55" s="101">
        <v>0</v>
      </c>
      <c r="E55" s="105">
        <v>10220</v>
      </c>
      <c r="F55" s="101">
        <v>0</v>
      </c>
      <c r="G55" s="101">
        <v>0</v>
      </c>
      <c r="H55" s="102">
        <f t="shared" si="10"/>
        <v>10220</v>
      </c>
      <c r="I55" s="101">
        <v>0</v>
      </c>
      <c r="J55" s="105">
        <v>10220</v>
      </c>
      <c r="K55" s="101">
        <v>0</v>
      </c>
      <c r="L55" s="101">
        <v>0</v>
      </c>
      <c r="M55" s="102">
        <f t="shared" si="11"/>
        <v>240</v>
      </c>
      <c r="N55" s="101">
        <v>0</v>
      </c>
      <c r="O55" s="105">
        <v>240</v>
      </c>
      <c r="P55" s="101">
        <v>0</v>
      </c>
      <c r="Q55" s="101">
        <v>0</v>
      </c>
    </row>
    <row r="56" spans="1:17" s="97" customFormat="1" ht="29.25">
      <c r="A56" s="100" t="s">
        <v>172</v>
      </c>
      <c r="B56" s="101" t="s">
        <v>702</v>
      </c>
      <c r="C56" s="102">
        <f t="shared" si="9"/>
        <v>413016</v>
      </c>
      <c r="D56" s="101">
        <f>SUM(D57:D61)</f>
        <v>0</v>
      </c>
      <c r="E56" s="101">
        <f>SUM(E57:E61)</f>
        <v>372040</v>
      </c>
      <c r="F56" s="101">
        <f>SUM(F57:F61)</f>
        <v>35651</v>
      </c>
      <c r="G56" s="101">
        <f>SUM(G57:G61)</f>
        <v>5325</v>
      </c>
      <c r="H56" s="102">
        <f t="shared" si="10"/>
        <v>413016</v>
      </c>
      <c r="I56" s="101">
        <f>SUM(I57:I61)</f>
        <v>0</v>
      </c>
      <c r="J56" s="101">
        <f>SUM(J57:J61)</f>
        <v>372040</v>
      </c>
      <c r="K56" s="101">
        <f>SUM(K57:K61)</f>
        <v>35651</v>
      </c>
      <c r="L56" s="101">
        <f>SUM(L57:L61)</f>
        <v>5325</v>
      </c>
      <c r="M56" s="102">
        <f t="shared" si="11"/>
        <v>74640</v>
      </c>
      <c r="N56" s="101">
        <f>SUM(N57:N61)</f>
        <v>0</v>
      </c>
      <c r="O56" s="101">
        <f>SUM(O57:O61)</f>
        <v>68183</v>
      </c>
      <c r="P56" s="101">
        <f>SUM(P57:P61)</f>
        <v>5517</v>
      </c>
      <c r="Q56" s="101">
        <f>SUM(Q57:Q61)</f>
        <v>940</v>
      </c>
    </row>
    <row r="57" spans="1:17" s="97" customFormat="1" ht="39" customHeight="1">
      <c r="A57" s="104" t="s">
        <v>703</v>
      </c>
      <c r="B57" s="105" t="s">
        <v>704</v>
      </c>
      <c r="C57" s="106">
        <f t="shared" si="9"/>
        <v>244039</v>
      </c>
      <c r="D57" s="105">
        <v>0</v>
      </c>
      <c r="E57" s="105">
        <v>220331</v>
      </c>
      <c r="F57" s="105">
        <v>20843</v>
      </c>
      <c r="G57" s="105">
        <v>2865</v>
      </c>
      <c r="H57" s="106">
        <f t="shared" si="10"/>
        <v>244039</v>
      </c>
      <c r="I57" s="105">
        <v>0</v>
      </c>
      <c r="J57" s="105">
        <v>220331</v>
      </c>
      <c r="K57" s="105">
        <v>20843</v>
      </c>
      <c r="L57" s="105">
        <v>2865</v>
      </c>
      <c r="M57" s="106">
        <f t="shared" si="11"/>
        <v>45024</v>
      </c>
      <c r="N57" s="105">
        <v>0</v>
      </c>
      <c r="O57" s="105">
        <v>41227</v>
      </c>
      <c r="P57" s="105">
        <v>3246</v>
      </c>
      <c r="Q57" s="105">
        <v>551</v>
      </c>
    </row>
    <row r="58" spans="1:17" s="97" customFormat="1" ht="34.5" customHeight="1">
      <c r="A58" s="104" t="s">
        <v>705</v>
      </c>
      <c r="B58" s="105" t="s">
        <v>706</v>
      </c>
      <c r="C58" s="106">
        <f t="shared" si="9"/>
        <v>4966</v>
      </c>
      <c r="D58" s="105">
        <v>0</v>
      </c>
      <c r="E58" s="105">
        <v>4395</v>
      </c>
      <c r="F58" s="105">
        <v>0</v>
      </c>
      <c r="G58" s="105">
        <v>571</v>
      </c>
      <c r="H58" s="106">
        <f t="shared" si="10"/>
        <v>4966</v>
      </c>
      <c r="I58" s="105">
        <v>0</v>
      </c>
      <c r="J58" s="105">
        <v>4395</v>
      </c>
      <c r="K58" s="105">
        <v>0</v>
      </c>
      <c r="L58" s="105">
        <v>571</v>
      </c>
      <c r="M58" s="106">
        <f t="shared" si="11"/>
        <v>702</v>
      </c>
      <c r="N58" s="105">
        <v>0</v>
      </c>
      <c r="O58" s="105">
        <v>673</v>
      </c>
      <c r="P58" s="105">
        <v>0</v>
      </c>
      <c r="Q58" s="105">
        <v>29</v>
      </c>
    </row>
    <row r="59" spans="1:17" s="97" customFormat="1" ht="24" customHeight="1">
      <c r="A59" s="104" t="s">
        <v>707</v>
      </c>
      <c r="B59" s="105" t="s">
        <v>708</v>
      </c>
      <c r="C59" s="106">
        <f t="shared" si="9"/>
        <v>102807</v>
      </c>
      <c r="D59" s="105">
        <v>0</v>
      </c>
      <c r="E59" s="105">
        <v>92813</v>
      </c>
      <c r="F59" s="105">
        <v>8918</v>
      </c>
      <c r="G59" s="105">
        <v>1076</v>
      </c>
      <c r="H59" s="106">
        <f t="shared" si="10"/>
        <v>102807</v>
      </c>
      <c r="I59" s="105">
        <v>0</v>
      </c>
      <c r="J59" s="105">
        <v>92813</v>
      </c>
      <c r="K59" s="105">
        <v>8918</v>
      </c>
      <c r="L59" s="105">
        <v>1076</v>
      </c>
      <c r="M59" s="106">
        <f t="shared" si="11"/>
        <v>19188</v>
      </c>
      <c r="N59" s="105">
        <v>0</v>
      </c>
      <c r="O59" s="105">
        <v>17475</v>
      </c>
      <c r="P59" s="105">
        <v>1488</v>
      </c>
      <c r="Q59" s="105">
        <v>225</v>
      </c>
    </row>
    <row r="60" spans="1:17" s="97" customFormat="1" ht="30">
      <c r="A60" s="104" t="s">
        <v>709</v>
      </c>
      <c r="B60" s="105" t="s">
        <v>710</v>
      </c>
      <c r="C60" s="106">
        <f t="shared" si="9"/>
        <v>61204</v>
      </c>
      <c r="D60" s="105">
        <v>0</v>
      </c>
      <c r="E60" s="105">
        <v>54501</v>
      </c>
      <c r="F60" s="105">
        <v>5890</v>
      </c>
      <c r="G60" s="105">
        <v>813</v>
      </c>
      <c r="H60" s="106">
        <f t="shared" si="10"/>
        <v>61204</v>
      </c>
      <c r="I60" s="105">
        <v>0</v>
      </c>
      <c r="J60" s="105">
        <v>54501</v>
      </c>
      <c r="K60" s="105">
        <v>5890</v>
      </c>
      <c r="L60" s="105">
        <v>813</v>
      </c>
      <c r="M60" s="106">
        <f t="shared" si="11"/>
        <v>9726</v>
      </c>
      <c r="N60" s="105">
        <v>0</v>
      </c>
      <c r="O60" s="105">
        <v>8808</v>
      </c>
      <c r="P60" s="105">
        <v>783</v>
      </c>
      <c r="Q60" s="105">
        <v>135</v>
      </c>
    </row>
    <row r="61" spans="1:17" s="97" customFormat="1" ht="32.25" customHeight="1" hidden="1">
      <c r="A61" s="100" t="s">
        <v>711</v>
      </c>
      <c r="B61" s="101" t="s">
        <v>712</v>
      </c>
      <c r="C61" s="102">
        <f t="shared" si="9"/>
        <v>0</v>
      </c>
      <c r="D61" s="101">
        <v>0</v>
      </c>
      <c r="E61" s="101">
        <v>0</v>
      </c>
      <c r="F61" s="101">
        <v>0</v>
      </c>
      <c r="G61" s="101">
        <v>0</v>
      </c>
      <c r="H61" s="102">
        <f t="shared" si="10"/>
        <v>0</v>
      </c>
      <c r="I61" s="101">
        <v>0</v>
      </c>
      <c r="J61" s="101">
        <v>0</v>
      </c>
      <c r="K61" s="101">
        <v>0</v>
      </c>
      <c r="L61" s="101">
        <v>0</v>
      </c>
      <c r="M61" s="102">
        <f t="shared" si="11"/>
        <v>0</v>
      </c>
      <c r="N61" s="101">
        <v>0</v>
      </c>
      <c r="O61" s="101">
        <v>0</v>
      </c>
      <c r="P61" s="101">
        <v>0</v>
      </c>
      <c r="Q61" s="101">
        <v>0</v>
      </c>
    </row>
    <row r="62" spans="1:17" s="97" customFormat="1" ht="15">
      <c r="A62" s="100" t="s">
        <v>180</v>
      </c>
      <c r="B62" s="101" t="s">
        <v>713</v>
      </c>
      <c r="C62" s="102">
        <f t="shared" si="9"/>
        <v>1144778</v>
      </c>
      <c r="D62" s="101">
        <f>SUM(D63:D78)</f>
        <v>0</v>
      </c>
      <c r="E62" s="101">
        <f>SUM(E63:E78)</f>
        <v>641876</v>
      </c>
      <c r="F62" s="101">
        <f>SUM(F63:F78)</f>
        <v>447549</v>
      </c>
      <c r="G62" s="101">
        <f>SUM(G63:G78)</f>
        <v>55353</v>
      </c>
      <c r="H62" s="102">
        <f t="shared" si="10"/>
        <v>1143528</v>
      </c>
      <c r="I62" s="101">
        <f>SUM(I63:I78)</f>
        <v>0</v>
      </c>
      <c r="J62" s="101">
        <f>SUM(J63:J78)</f>
        <v>640626</v>
      </c>
      <c r="K62" s="101">
        <f>SUM(K63:K78)</f>
        <v>447549</v>
      </c>
      <c r="L62" s="101">
        <f>SUM(L63:L78)</f>
        <v>55353</v>
      </c>
      <c r="M62" s="102">
        <f t="shared" si="11"/>
        <v>159898</v>
      </c>
      <c r="N62" s="101">
        <f>SUM(N63:N78)</f>
        <v>0</v>
      </c>
      <c r="O62" s="101">
        <f>SUM(O63:O78)</f>
        <v>56437</v>
      </c>
      <c r="P62" s="101">
        <f>SUM(P63:P78)</f>
        <v>102336</v>
      </c>
      <c r="Q62" s="101">
        <f>SUM(Q63:Q78)</f>
        <v>1125</v>
      </c>
    </row>
    <row r="63" spans="1:17" s="97" customFormat="1" ht="18.75" customHeight="1">
      <c r="A63" s="104" t="s">
        <v>714</v>
      </c>
      <c r="B63" s="105" t="s">
        <v>715</v>
      </c>
      <c r="C63" s="106">
        <f t="shared" si="9"/>
        <v>6322</v>
      </c>
      <c r="D63" s="105">
        <v>0</v>
      </c>
      <c r="E63" s="105">
        <v>6322</v>
      </c>
      <c r="F63" s="105">
        <v>0</v>
      </c>
      <c r="G63" s="105">
        <v>0</v>
      </c>
      <c r="H63" s="106">
        <f t="shared" si="10"/>
        <v>6322</v>
      </c>
      <c r="I63" s="105">
        <v>0</v>
      </c>
      <c r="J63" s="105">
        <v>6322</v>
      </c>
      <c r="K63" s="105">
        <v>0</v>
      </c>
      <c r="L63" s="105">
        <v>0</v>
      </c>
      <c r="M63" s="106">
        <f t="shared" si="11"/>
        <v>4725</v>
      </c>
      <c r="N63" s="105">
        <v>0</v>
      </c>
      <c r="O63" s="105">
        <v>4353</v>
      </c>
      <c r="P63" s="105">
        <v>372</v>
      </c>
      <c r="Q63" s="105">
        <v>0</v>
      </c>
    </row>
    <row r="64" spans="1:17" s="97" customFormat="1" ht="15">
      <c r="A64" s="104" t="s">
        <v>716</v>
      </c>
      <c r="B64" s="105" t="s">
        <v>717</v>
      </c>
      <c r="C64" s="106">
        <f t="shared" si="9"/>
        <v>2715</v>
      </c>
      <c r="D64" s="105">
        <v>0</v>
      </c>
      <c r="E64" s="105">
        <v>2715</v>
      </c>
      <c r="F64" s="105">
        <v>0</v>
      </c>
      <c r="G64" s="105">
        <v>0</v>
      </c>
      <c r="H64" s="106">
        <f t="shared" si="10"/>
        <v>2715</v>
      </c>
      <c r="I64" s="105">
        <v>0</v>
      </c>
      <c r="J64" s="105">
        <v>2715</v>
      </c>
      <c r="K64" s="105">
        <v>0</v>
      </c>
      <c r="L64" s="105">
        <v>0</v>
      </c>
      <c r="M64" s="106">
        <f t="shared" si="11"/>
        <v>213</v>
      </c>
      <c r="N64" s="105">
        <v>0</v>
      </c>
      <c r="O64" s="105">
        <v>213</v>
      </c>
      <c r="P64" s="105">
        <v>0</v>
      </c>
      <c r="Q64" s="105">
        <v>0</v>
      </c>
    </row>
    <row r="65" spans="1:17" s="97" customFormat="1" ht="15">
      <c r="A65" s="104" t="s">
        <v>718</v>
      </c>
      <c r="B65" s="105" t="s">
        <v>719</v>
      </c>
      <c r="C65" s="106">
        <f t="shared" si="9"/>
        <v>15389</v>
      </c>
      <c r="D65" s="105">
        <v>0</v>
      </c>
      <c r="E65" s="105">
        <v>15389</v>
      </c>
      <c r="F65" s="105">
        <v>0</v>
      </c>
      <c r="G65" s="105">
        <v>0</v>
      </c>
      <c r="H65" s="106">
        <f t="shared" si="10"/>
        <v>15389</v>
      </c>
      <c r="I65" s="105">
        <v>0</v>
      </c>
      <c r="J65" s="105">
        <v>15389</v>
      </c>
      <c r="K65" s="105">
        <v>0</v>
      </c>
      <c r="L65" s="105">
        <v>0</v>
      </c>
      <c r="M65" s="106">
        <f t="shared" si="11"/>
        <v>452</v>
      </c>
      <c r="N65" s="105">
        <v>0</v>
      </c>
      <c r="O65" s="105">
        <v>452</v>
      </c>
      <c r="P65" s="105">
        <v>0</v>
      </c>
      <c r="Q65" s="105">
        <v>0</v>
      </c>
    </row>
    <row r="66" spans="1:17" s="97" customFormat="1" ht="30">
      <c r="A66" s="104" t="s">
        <v>720</v>
      </c>
      <c r="B66" s="105" t="s">
        <v>721</v>
      </c>
      <c r="C66" s="106">
        <f t="shared" si="9"/>
        <v>20422</v>
      </c>
      <c r="D66" s="105">
        <v>0</v>
      </c>
      <c r="E66" s="105">
        <v>17422</v>
      </c>
      <c r="F66" s="105">
        <v>3000</v>
      </c>
      <c r="G66" s="105">
        <v>0</v>
      </c>
      <c r="H66" s="106">
        <f t="shared" si="10"/>
        <v>20422</v>
      </c>
      <c r="I66" s="105">
        <v>0</v>
      </c>
      <c r="J66" s="105">
        <v>17422</v>
      </c>
      <c r="K66" s="105">
        <v>3000</v>
      </c>
      <c r="L66" s="105">
        <v>0</v>
      </c>
      <c r="M66" s="106">
        <f t="shared" si="11"/>
        <v>4365</v>
      </c>
      <c r="N66" s="105">
        <v>0</v>
      </c>
      <c r="O66" s="105">
        <v>2921</v>
      </c>
      <c r="P66" s="105">
        <v>1444</v>
      </c>
      <c r="Q66" s="105">
        <v>0</v>
      </c>
    </row>
    <row r="67" spans="1:17" s="97" customFormat="1" ht="15">
      <c r="A67" s="104" t="s">
        <v>722</v>
      </c>
      <c r="B67" s="105" t="s">
        <v>723</v>
      </c>
      <c r="C67" s="106">
        <f t="shared" si="9"/>
        <v>275239</v>
      </c>
      <c r="D67" s="105">
        <v>0</v>
      </c>
      <c r="E67" s="105">
        <v>203531</v>
      </c>
      <c r="F67" s="105">
        <v>59750</v>
      </c>
      <c r="G67" s="105">
        <v>11958</v>
      </c>
      <c r="H67" s="106">
        <f t="shared" si="10"/>
        <v>275239</v>
      </c>
      <c r="I67" s="105">
        <v>0</v>
      </c>
      <c r="J67" s="105">
        <v>203531</v>
      </c>
      <c r="K67" s="105">
        <v>59750</v>
      </c>
      <c r="L67" s="105">
        <v>11958</v>
      </c>
      <c r="M67" s="106">
        <f t="shared" si="11"/>
        <v>11707</v>
      </c>
      <c r="N67" s="105">
        <v>0</v>
      </c>
      <c r="O67" s="105">
        <v>8561</v>
      </c>
      <c r="P67" s="105">
        <v>3146</v>
      </c>
      <c r="Q67" s="105">
        <v>0</v>
      </c>
    </row>
    <row r="68" spans="1:17" s="97" customFormat="1" ht="15">
      <c r="A68" s="104" t="s">
        <v>724</v>
      </c>
      <c r="B68" s="105" t="s">
        <v>725</v>
      </c>
      <c r="C68" s="106">
        <f t="shared" si="9"/>
        <v>80719</v>
      </c>
      <c r="D68" s="105">
        <v>0</v>
      </c>
      <c r="E68" s="105">
        <v>80719</v>
      </c>
      <c r="F68" s="105">
        <v>0</v>
      </c>
      <c r="G68" s="105">
        <v>0</v>
      </c>
      <c r="H68" s="106">
        <f t="shared" si="10"/>
        <v>80719</v>
      </c>
      <c r="I68" s="105">
        <v>0</v>
      </c>
      <c r="J68" s="105">
        <v>80719</v>
      </c>
      <c r="K68" s="105">
        <v>0</v>
      </c>
      <c r="L68" s="105">
        <v>0</v>
      </c>
      <c r="M68" s="106">
        <f t="shared" si="11"/>
        <v>10259</v>
      </c>
      <c r="N68" s="105">
        <v>0</v>
      </c>
      <c r="O68" s="105">
        <v>10259</v>
      </c>
      <c r="P68" s="105">
        <v>0</v>
      </c>
      <c r="Q68" s="105">
        <v>0</v>
      </c>
    </row>
    <row r="69" spans="1:17" s="97" customFormat="1" ht="15">
      <c r="A69" s="104" t="s">
        <v>726</v>
      </c>
      <c r="B69" s="105" t="s">
        <v>727</v>
      </c>
      <c r="C69" s="106">
        <f t="shared" si="9"/>
        <v>480995</v>
      </c>
      <c r="D69" s="105">
        <v>0</v>
      </c>
      <c r="E69" s="105">
        <v>192244</v>
      </c>
      <c r="F69" s="105">
        <v>254396</v>
      </c>
      <c r="G69" s="105">
        <v>34355</v>
      </c>
      <c r="H69" s="106">
        <f t="shared" si="10"/>
        <v>480995</v>
      </c>
      <c r="I69" s="105">
        <v>0</v>
      </c>
      <c r="J69" s="105">
        <v>192244</v>
      </c>
      <c r="K69" s="105">
        <v>254396</v>
      </c>
      <c r="L69" s="105">
        <v>34355</v>
      </c>
      <c r="M69" s="106">
        <f t="shared" si="11"/>
        <v>93298</v>
      </c>
      <c r="N69" s="105">
        <v>0</v>
      </c>
      <c r="O69" s="105">
        <v>29483</v>
      </c>
      <c r="P69" s="105">
        <v>62690</v>
      </c>
      <c r="Q69" s="105">
        <v>1125</v>
      </c>
    </row>
    <row r="70" spans="1:17" s="97" customFormat="1" ht="15">
      <c r="A70" s="104" t="s">
        <v>728</v>
      </c>
      <c r="B70" s="105" t="s">
        <v>729</v>
      </c>
      <c r="C70" s="106">
        <f t="shared" si="9"/>
        <v>0</v>
      </c>
      <c r="D70" s="105">
        <v>0</v>
      </c>
      <c r="E70" s="105">
        <v>0</v>
      </c>
      <c r="F70" s="105">
        <v>0</v>
      </c>
      <c r="G70" s="105">
        <v>0</v>
      </c>
      <c r="H70" s="106">
        <f t="shared" si="10"/>
        <v>0</v>
      </c>
      <c r="I70" s="105">
        <v>0</v>
      </c>
      <c r="J70" s="105">
        <v>0</v>
      </c>
      <c r="K70" s="105">
        <v>0</v>
      </c>
      <c r="L70" s="105">
        <v>0</v>
      </c>
      <c r="M70" s="106">
        <f t="shared" si="11"/>
        <v>0</v>
      </c>
      <c r="N70" s="105">
        <v>0</v>
      </c>
      <c r="O70" s="105">
        <v>0</v>
      </c>
      <c r="P70" s="105">
        <v>0</v>
      </c>
      <c r="Q70" s="105">
        <v>0</v>
      </c>
    </row>
    <row r="71" spans="1:17" s="97" customFormat="1" ht="15">
      <c r="A71" s="104" t="s">
        <v>730</v>
      </c>
      <c r="B71" s="105" t="s">
        <v>731</v>
      </c>
      <c r="C71" s="106">
        <f t="shared" si="9"/>
        <v>10900</v>
      </c>
      <c r="D71" s="105">
        <v>0</v>
      </c>
      <c r="E71" s="105">
        <v>3900</v>
      </c>
      <c r="F71" s="105">
        <v>7000</v>
      </c>
      <c r="G71" s="105">
        <v>0</v>
      </c>
      <c r="H71" s="106">
        <f t="shared" si="10"/>
        <v>10900</v>
      </c>
      <c r="I71" s="105">
        <v>0</v>
      </c>
      <c r="J71" s="105">
        <v>3900</v>
      </c>
      <c r="K71" s="105">
        <v>7000</v>
      </c>
      <c r="L71" s="105">
        <v>0</v>
      </c>
      <c r="M71" s="106">
        <f t="shared" si="11"/>
        <v>58</v>
      </c>
      <c r="N71" s="105">
        <v>0</v>
      </c>
      <c r="O71" s="105">
        <v>58</v>
      </c>
      <c r="P71" s="105">
        <v>0</v>
      </c>
      <c r="Q71" s="105">
        <v>0</v>
      </c>
    </row>
    <row r="72" spans="1:17" s="97" customFormat="1" ht="15">
      <c r="A72" s="104" t="s">
        <v>732</v>
      </c>
      <c r="B72" s="105" t="s">
        <v>733</v>
      </c>
      <c r="C72" s="106">
        <f t="shared" si="9"/>
        <v>83502</v>
      </c>
      <c r="D72" s="105">
        <v>0</v>
      </c>
      <c r="E72" s="105">
        <v>0</v>
      </c>
      <c r="F72" s="105">
        <v>74702</v>
      </c>
      <c r="G72" s="105">
        <v>8800</v>
      </c>
      <c r="H72" s="106">
        <f t="shared" si="10"/>
        <v>83502</v>
      </c>
      <c r="I72" s="105">
        <v>0</v>
      </c>
      <c r="J72" s="105">
        <v>0</v>
      </c>
      <c r="K72" s="105">
        <v>74702</v>
      </c>
      <c r="L72" s="105">
        <v>8800</v>
      </c>
      <c r="M72" s="106">
        <f t="shared" si="11"/>
        <v>34589</v>
      </c>
      <c r="N72" s="105">
        <v>0</v>
      </c>
      <c r="O72" s="105">
        <v>0</v>
      </c>
      <c r="P72" s="105">
        <v>34589</v>
      </c>
      <c r="Q72" s="105">
        <v>0</v>
      </c>
    </row>
    <row r="73" spans="1:17" s="97" customFormat="1" ht="21.75" customHeight="1">
      <c r="A73" s="104" t="s">
        <v>734</v>
      </c>
      <c r="B73" s="105" t="s">
        <v>735</v>
      </c>
      <c r="C73" s="106">
        <f t="shared" si="9"/>
        <v>2214</v>
      </c>
      <c r="D73" s="105">
        <v>0</v>
      </c>
      <c r="E73" s="105">
        <v>770</v>
      </c>
      <c r="F73" s="105">
        <v>1204</v>
      </c>
      <c r="G73" s="105">
        <v>240</v>
      </c>
      <c r="H73" s="106">
        <f t="shared" si="10"/>
        <v>2214</v>
      </c>
      <c r="I73" s="105">
        <v>0</v>
      </c>
      <c r="J73" s="105">
        <v>770</v>
      </c>
      <c r="K73" s="105">
        <v>1204</v>
      </c>
      <c r="L73" s="105">
        <v>240</v>
      </c>
      <c r="M73" s="106">
        <f t="shared" si="11"/>
        <v>232</v>
      </c>
      <c r="N73" s="105">
        <v>0</v>
      </c>
      <c r="O73" s="105">
        <v>137</v>
      </c>
      <c r="P73" s="105">
        <v>95</v>
      </c>
      <c r="Q73" s="105">
        <v>0</v>
      </c>
    </row>
    <row r="74" spans="1:17" s="97" customFormat="1" ht="20.25" customHeight="1">
      <c r="A74" s="104" t="s">
        <v>736</v>
      </c>
      <c r="B74" s="105" t="s">
        <v>737</v>
      </c>
      <c r="C74" s="106">
        <f t="shared" si="9"/>
        <v>0</v>
      </c>
      <c r="D74" s="105">
        <v>0</v>
      </c>
      <c r="E74" s="105">
        <v>0</v>
      </c>
      <c r="F74" s="105">
        <v>0</v>
      </c>
      <c r="G74" s="105">
        <v>0</v>
      </c>
      <c r="H74" s="106">
        <f t="shared" si="10"/>
        <v>0</v>
      </c>
      <c r="I74" s="105">
        <v>0</v>
      </c>
      <c r="J74" s="105">
        <v>0</v>
      </c>
      <c r="K74" s="105">
        <v>0</v>
      </c>
      <c r="L74" s="105">
        <v>0</v>
      </c>
      <c r="M74" s="106">
        <f t="shared" si="11"/>
        <v>0</v>
      </c>
      <c r="N74" s="105">
        <v>0</v>
      </c>
      <c r="O74" s="105">
        <v>0</v>
      </c>
      <c r="P74" s="105">
        <v>0</v>
      </c>
      <c r="Q74" s="105">
        <v>0</v>
      </c>
    </row>
    <row r="75" spans="1:17" s="97" customFormat="1" ht="21" customHeight="1">
      <c r="A75" s="104" t="s">
        <v>738</v>
      </c>
      <c r="B75" s="105" t="s">
        <v>739</v>
      </c>
      <c r="C75" s="106">
        <f t="shared" si="9"/>
        <v>0</v>
      </c>
      <c r="D75" s="105">
        <v>0</v>
      </c>
      <c r="E75" s="105">
        <v>0</v>
      </c>
      <c r="F75" s="105">
        <v>0</v>
      </c>
      <c r="G75" s="105">
        <v>0</v>
      </c>
      <c r="H75" s="106">
        <f t="shared" si="10"/>
        <v>0</v>
      </c>
      <c r="I75" s="105">
        <v>0</v>
      </c>
      <c r="J75" s="105">
        <v>0</v>
      </c>
      <c r="K75" s="105">
        <v>0</v>
      </c>
      <c r="L75" s="105">
        <v>0</v>
      </c>
      <c r="M75" s="106">
        <f t="shared" si="11"/>
        <v>0</v>
      </c>
      <c r="N75" s="105">
        <v>0</v>
      </c>
      <c r="O75" s="105">
        <v>0</v>
      </c>
      <c r="P75" s="105">
        <v>0</v>
      </c>
      <c r="Q75" s="105">
        <v>0</v>
      </c>
    </row>
    <row r="76" spans="1:17" s="97" customFormat="1" ht="38.25" customHeight="1">
      <c r="A76" s="104" t="s">
        <v>740</v>
      </c>
      <c r="B76" s="105" t="s">
        <v>741</v>
      </c>
      <c r="C76" s="106">
        <f t="shared" si="9"/>
        <v>0</v>
      </c>
      <c r="D76" s="105">
        <v>0</v>
      </c>
      <c r="E76" s="105">
        <v>0</v>
      </c>
      <c r="F76" s="105">
        <v>0</v>
      </c>
      <c r="G76" s="105">
        <v>0</v>
      </c>
      <c r="H76" s="106">
        <f t="shared" si="10"/>
        <v>0</v>
      </c>
      <c r="I76" s="105">
        <v>0</v>
      </c>
      <c r="J76" s="105">
        <v>0</v>
      </c>
      <c r="K76" s="105">
        <v>0</v>
      </c>
      <c r="L76" s="105">
        <v>0</v>
      </c>
      <c r="M76" s="106">
        <f t="shared" si="11"/>
        <v>0</v>
      </c>
      <c r="N76" s="105">
        <v>0</v>
      </c>
      <c r="O76" s="105">
        <v>0</v>
      </c>
      <c r="P76" s="105">
        <v>0</v>
      </c>
      <c r="Q76" s="105">
        <v>0</v>
      </c>
    </row>
    <row r="77" spans="1:17" s="97" customFormat="1" ht="38.25" customHeight="1">
      <c r="A77" s="104" t="s">
        <v>742</v>
      </c>
      <c r="B77" s="105" t="s">
        <v>743</v>
      </c>
      <c r="C77" s="106">
        <f t="shared" si="9"/>
        <v>0</v>
      </c>
      <c r="D77" s="105">
        <v>0</v>
      </c>
      <c r="E77" s="105">
        <v>0</v>
      </c>
      <c r="F77" s="105">
        <v>0</v>
      </c>
      <c r="G77" s="105">
        <v>0</v>
      </c>
      <c r="H77" s="106">
        <f t="shared" si="10"/>
        <v>0</v>
      </c>
      <c r="I77" s="105">
        <v>0</v>
      </c>
      <c r="J77" s="105">
        <v>0</v>
      </c>
      <c r="K77" s="105">
        <v>0</v>
      </c>
      <c r="L77" s="105">
        <v>0</v>
      </c>
      <c r="M77" s="106">
        <f t="shared" si="11"/>
        <v>0</v>
      </c>
      <c r="N77" s="105">
        <v>0</v>
      </c>
      <c r="O77" s="105">
        <v>0</v>
      </c>
      <c r="P77" s="105">
        <v>0</v>
      </c>
      <c r="Q77" s="105">
        <v>0</v>
      </c>
    </row>
    <row r="78" spans="1:17" s="97" customFormat="1" ht="34.5" customHeight="1">
      <c r="A78" s="104" t="s">
        <v>744</v>
      </c>
      <c r="B78" s="105" t="s">
        <v>745</v>
      </c>
      <c r="C78" s="106">
        <f t="shared" si="9"/>
        <v>166361</v>
      </c>
      <c r="D78" s="105">
        <v>0</v>
      </c>
      <c r="E78" s="105">
        <v>118864</v>
      </c>
      <c r="F78" s="105">
        <v>47497</v>
      </c>
      <c r="G78" s="105">
        <v>0</v>
      </c>
      <c r="H78" s="106">
        <f t="shared" si="10"/>
        <v>165111</v>
      </c>
      <c r="I78" s="105">
        <v>0</v>
      </c>
      <c r="J78" s="105">
        <v>117614</v>
      </c>
      <c r="K78" s="105">
        <v>47497</v>
      </c>
      <c r="L78" s="105">
        <v>0</v>
      </c>
      <c r="M78" s="106">
        <f t="shared" si="11"/>
        <v>0</v>
      </c>
      <c r="N78" s="105">
        <v>0</v>
      </c>
      <c r="O78" s="105">
        <v>0</v>
      </c>
      <c r="P78" s="105">
        <v>0</v>
      </c>
      <c r="Q78" s="105">
        <v>0</v>
      </c>
    </row>
    <row r="79" spans="1:17" s="97" customFormat="1" ht="30.75" customHeight="1">
      <c r="A79" s="100" t="s">
        <v>258</v>
      </c>
      <c r="B79" s="101" t="s">
        <v>746</v>
      </c>
      <c r="C79" s="102">
        <f t="shared" si="9"/>
        <v>360</v>
      </c>
      <c r="D79" s="101">
        <f>SUM(D80:D82)</f>
        <v>0</v>
      </c>
      <c r="E79" s="101">
        <f>SUM(E80:E82)</f>
        <v>360</v>
      </c>
      <c r="F79" s="101">
        <f>SUM(F80:F82)</f>
        <v>0</v>
      </c>
      <c r="G79" s="101">
        <f>SUM(G80:G82)</f>
        <v>0</v>
      </c>
      <c r="H79" s="102">
        <f t="shared" si="10"/>
        <v>360</v>
      </c>
      <c r="I79" s="101">
        <f>SUM(I80:I82)</f>
        <v>0</v>
      </c>
      <c r="J79" s="101">
        <f>SUM(J80:J82)</f>
        <v>360</v>
      </c>
      <c r="K79" s="101">
        <f>SUM(K80:K82)</f>
        <v>0</v>
      </c>
      <c r="L79" s="101">
        <f>SUM(L80:L82)</f>
        <v>0</v>
      </c>
      <c r="M79" s="102">
        <f t="shared" si="11"/>
        <v>97</v>
      </c>
      <c r="N79" s="101">
        <f>SUM(N80:N82)</f>
        <v>0</v>
      </c>
      <c r="O79" s="101">
        <f>SUM(O80:O82)</f>
        <v>97</v>
      </c>
      <c r="P79" s="101">
        <f>SUM(P80:P82)</f>
        <v>0</v>
      </c>
      <c r="Q79" s="101">
        <f>SUM(Q80:Q82)</f>
        <v>0</v>
      </c>
    </row>
    <row r="80" spans="1:17" s="97" customFormat="1" ht="30">
      <c r="A80" s="104" t="s">
        <v>747</v>
      </c>
      <c r="B80" s="105" t="s">
        <v>748</v>
      </c>
      <c r="C80" s="106">
        <f t="shared" si="9"/>
        <v>360</v>
      </c>
      <c r="D80" s="105">
        <v>0</v>
      </c>
      <c r="E80" s="105">
        <v>360</v>
      </c>
      <c r="F80" s="105">
        <v>0</v>
      </c>
      <c r="G80" s="105">
        <v>0</v>
      </c>
      <c r="H80" s="106">
        <f t="shared" si="10"/>
        <v>360</v>
      </c>
      <c r="I80" s="105">
        <v>0</v>
      </c>
      <c r="J80" s="105">
        <v>360</v>
      </c>
      <c r="K80" s="105">
        <v>0</v>
      </c>
      <c r="L80" s="105">
        <v>0</v>
      </c>
      <c r="M80" s="106">
        <f t="shared" si="11"/>
        <v>97</v>
      </c>
      <c r="N80" s="105">
        <v>0</v>
      </c>
      <c r="O80" s="105">
        <v>97</v>
      </c>
      <c r="P80" s="105">
        <v>0</v>
      </c>
      <c r="Q80" s="105">
        <v>0</v>
      </c>
    </row>
    <row r="81" spans="1:17" s="97" customFormat="1" ht="29.25" hidden="1">
      <c r="A81" s="100" t="s">
        <v>747</v>
      </c>
      <c r="B81" s="101" t="s">
        <v>749</v>
      </c>
      <c r="C81" s="102">
        <f t="shared" si="9"/>
        <v>0</v>
      </c>
      <c r="D81" s="101">
        <v>0</v>
      </c>
      <c r="E81" s="101">
        <v>0</v>
      </c>
      <c r="F81" s="101">
        <v>0</v>
      </c>
      <c r="G81" s="101">
        <v>0</v>
      </c>
      <c r="H81" s="102">
        <f t="shared" si="10"/>
        <v>0</v>
      </c>
      <c r="I81" s="101">
        <v>0</v>
      </c>
      <c r="J81" s="101">
        <v>0</v>
      </c>
      <c r="K81" s="101">
        <v>0</v>
      </c>
      <c r="L81" s="101">
        <v>0</v>
      </c>
      <c r="M81" s="102">
        <f t="shared" si="11"/>
        <v>0</v>
      </c>
      <c r="N81" s="101">
        <v>0</v>
      </c>
      <c r="O81" s="101">
        <v>0</v>
      </c>
      <c r="P81" s="101">
        <v>0</v>
      </c>
      <c r="Q81" s="101">
        <v>0</v>
      </c>
    </row>
    <row r="82" spans="1:17" s="97" customFormat="1" ht="29.25" hidden="1">
      <c r="A82" s="100" t="s">
        <v>750</v>
      </c>
      <c r="B82" s="101" t="s">
        <v>751</v>
      </c>
      <c r="C82" s="102">
        <f t="shared" si="9"/>
        <v>0</v>
      </c>
      <c r="D82" s="101">
        <v>0</v>
      </c>
      <c r="E82" s="101">
        <v>0</v>
      </c>
      <c r="F82" s="101">
        <v>0</v>
      </c>
      <c r="G82" s="101">
        <v>0</v>
      </c>
      <c r="H82" s="102">
        <f t="shared" si="10"/>
        <v>0</v>
      </c>
      <c r="I82" s="101">
        <v>0</v>
      </c>
      <c r="J82" s="101">
        <v>0</v>
      </c>
      <c r="K82" s="101">
        <v>0</v>
      </c>
      <c r="L82" s="101">
        <v>0</v>
      </c>
      <c r="M82" s="102">
        <f t="shared" si="11"/>
        <v>0</v>
      </c>
      <c r="N82" s="101">
        <v>0</v>
      </c>
      <c r="O82" s="101">
        <v>0</v>
      </c>
      <c r="P82" s="101">
        <v>0</v>
      </c>
      <c r="Q82" s="101">
        <v>0</v>
      </c>
    </row>
    <row r="83" spans="1:17" s="97" customFormat="1" ht="15" hidden="1">
      <c r="A83" s="100" t="s">
        <v>264</v>
      </c>
      <c r="B83" s="101" t="s">
        <v>752</v>
      </c>
      <c r="C83" s="102">
        <f t="shared" si="9"/>
        <v>0</v>
      </c>
      <c r="D83" s="101">
        <v>0</v>
      </c>
      <c r="E83" s="101">
        <v>0</v>
      </c>
      <c r="F83" s="101">
        <v>0</v>
      </c>
      <c r="G83" s="101">
        <v>0</v>
      </c>
      <c r="H83" s="102">
        <f t="shared" si="10"/>
        <v>0</v>
      </c>
      <c r="I83" s="101">
        <v>0</v>
      </c>
      <c r="J83" s="101">
        <v>0</v>
      </c>
      <c r="K83" s="101">
        <v>0</v>
      </c>
      <c r="L83" s="101">
        <v>0</v>
      </c>
      <c r="M83" s="102">
        <f t="shared" si="11"/>
        <v>0</v>
      </c>
      <c r="N83" s="101">
        <v>0</v>
      </c>
      <c r="O83" s="101">
        <v>0</v>
      </c>
      <c r="P83" s="101">
        <v>0</v>
      </c>
      <c r="Q83" s="101">
        <v>0</v>
      </c>
    </row>
    <row r="84" spans="1:17" s="97" customFormat="1" ht="29.25">
      <c r="A84" s="100" t="s">
        <v>265</v>
      </c>
      <c r="B84" s="101" t="s">
        <v>753</v>
      </c>
      <c r="C84" s="102">
        <f t="shared" si="9"/>
        <v>36743</v>
      </c>
      <c r="D84" s="101">
        <f>SUM(D85:D86)</f>
        <v>0</v>
      </c>
      <c r="E84" s="101">
        <f>SUM(E85:E86)</f>
        <v>1480</v>
      </c>
      <c r="F84" s="101">
        <f>SUM(F85:F86)</f>
        <v>35263</v>
      </c>
      <c r="G84" s="101">
        <f>SUM(G85:G86)</f>
        <v>0</v>
      </c>
      <c r="H84" s="102">
        <f t="shared" si="10"/>
        <v>36743</v>
      </c>
      <c r="I84" s="101">
        <f>SUM(I85:I86)</f>
        <v>0</v>
      </c>
      <c r="J84" s="101">
        <f>SUM(J85:J86)</f>
        <v>1480</v>
      </c>
      <c r="K84" s="101">
        <f>SUM(K85:K86)</f>
        <v>35263</v>
      </c>
      <c r="L84" s="101">
        <f>SUM(L85:L86)</f>
        <v>0</v>
      </c>
      <c r="M84" s="102">
        <f t="shared" si="11"/>
        <v>44714</v>
      </c>
      <c r="N84" s="101">
        <f>SUM(N85:N86)</f>
        <v>0</v>
      </c>
      <c r="O84" s="101">
        <f>SUM(O85:O86)</f>
        <v>5226</v>
      </c>
      <c r="P84" s="101">
        <f>SUM(P85:P86)</f>
        <v>39488</v>
      </c>
      <c r="Q84" s="101">
        <f>SUM(Q85:Q86)</f>
        <v>0</v>
      </c>
    </row>
    <row r="85" spans="1:17" s="97" customFormat="1" ht="21" customHeight="1">
      <c r="A85" s="104" t="s">
        <v>754</v>
      </c>
      <c r="B85" s="105" t="s">
        <v>755</v>
      </c>
      <c r="C85" s="106">
        <f t="shared" si="9"/>
        <v>1480</v>
      </c>
      <c r="D85" s="105">
        <v>0</v>
      </c>
      <c r="E85" s="105">
        <v>1480</v>
      </c>
      <c r="F85" s="105">
        <v>0</v>
      </c>
      <c r="G85" s="105">
        <v>0</v>
      </c>
      <c r="H85" s="106">
        <f t="shared" si="10"/>
        <v>1480</v>
      </c>
      <c r="I85" s="105">
        <v>0</v>
      </c>
      <c r="J85" s="105">
        <v>1480</v>
      </c>
      <c r="K85" s="105">
        <v>0</v>
      </c>
      <c r="L85" s="105">
        <v>0</v>
      </c>
      <c r="M85" s="106">
        <f t="shared" si="11"/>
        <v>360</v>
      </c>
      <c r="N85" s="105">
        <v>0</v>
      </c>
      <c r="O85" s="105">
        <v>360</v>
      </c>
      <c r="P85" s="105">
        <v>0</v>
      </c>
      <c r="Q85" s="105">
        <v>0</v>
      </c>
    </row>
    <row r="86" spans="1:17" s="97" customFormat="1" ht="30">
      <c r="A86" s="104" t="s">
        <v>802</v>
      </c>
      <c r="B86" s="105" t="s">
        <v>803</v>
      </c>
      <c r="C86" s="106">
        <f t="shared" si="9"/>
        <v>35263</v>
      </c>
      <c r="D86" s="105">
        <v>0</v>
      </c>
      <c r="E86" s="105">
        <v>0</v>
      </c>
      <c r="F86" s="105">
        <v>35263</v>
      </c>
      <c r="G86" s="105">
        <v>0</v>
      </c>
      <c r="H86" s="106">
        <f t="shared" si="10"/>
        <v>35263</v>
      </c>
      <c r="I86" s="105">
        <v>0</v>
      </c>
      <c r="J86" s="105">
        <v>0</v>
      </c>
      <c r="K86" s="105">
        <v>35263</v>
      </c>
      <c r="L86" s="105">
        <v>0</v>
      </c>
      <c r="M86" s="106">
        <f t="shared" si="11"/>
        <v>44354</v>
      </c>
      <c r="N86" s="105">
        <v>0</v>
      </c>
      <c r="O86" s="105">
        <v>4866</v>
      </c>
      <c r="P86" s="105">
        <v>39488</v>
      </c>
      <c r="Q86" s="105">
        <v>0</v>
      </c>
    </row>
    <row r="87" spans="1:17" s="97" customFormat="1" ht="34.5" customHeight="1">
      <c r="A87" s="100" t="s">
        <v>348</v>
      </c>
      <c r="B87" s="101" t="s">
        <v>756</v>
      </c>
      <c r="C87" s="102">
        <f t="shared" si="9"/>
        <v>242140</v>
      </c>
      <c r="D87" s="101">
        <v>0</v>
      </c>
      <c r="E87" s="101">
        <v>0</v>
      </c>
      <c r="F87" s="101">
        <v>242140</v>
      </c>
      <c r="G87" s="101">
        <v>0</v>
      </c>
      <c r="H87" s="102">
        <f t="shared" si="10"/>
        <v>242140</v>
      </c>
      <c r="I87" s="101">
        <v>0</v>
      </c>
      <c r="J87" s="101">
        <v>0</v>
      </c>
      <c r="K87" s="101">
        <v>242140</v>
      </c>
      <c r="L87" s="101">
        <v>0</v>
      </c>
      <c r="M87" s="102">
        <f t="shared" si="11"/>
        <v>0</v>
      </c>
      <c r="N87" s="101">
        <v>0</v>
      </c>
      <c r="O87" s="101">
        <v>0</v>
      </c>
      <c r="P87" s="101">
        <v>0</v>
      </c>
      <c r="Q87" s="101">
        <v>0</v>
      </c>
    </row>
    <row r="88" spans="1:17" s="97" customFormat="1" ht="35.25" customHeight="1">
      <c r="A88" s="100" t="s">
        <v>757</v>
      </c>
      <c r="B88" s="101" t="s">
        <v>758</v>
      </c>
      <c r="C88" s="102">
        <f t="shared" si="9"/>
        <v>1520830</v>
      </c>
      <c r="D88" s="101">
        <f>SUM(D89:D90)</f>
        <v>0</v>
      </c>
      <c r="E88" s="101">
        <f>SUM(E89:E90)</f>
        <v>0</v>
      </c>
      <c r="F88" s="101">
        <f>SUM(F89:F90)</f>
        <v>1520830</v>
      </c>
      <c r="G88" s="101">
        <f>SUM(G89:G90)</f>
        <v>0</v>
      </c>
      <c r="H88" s="102">
        <f t="shared" si="10"/>
        <v>1520830</v>
      </c>
      <c r="I88" s="101">
        <f>SUM(I89:I90)</f>
        <v>0</v>
      </c>
      <c r="J88" s="101">
        <f>SUM(J89:J90)</f>
        <v>0</v>
      </c>
      <c r="K88" s="101">
        <f>SUM(K89:K90)</f>
        <v>1520830</v>
      </c>
      <c r="L88" s="101">
        <f>SUM(L89:L90)</f>
        <v>0</v>
      </c>
      <c r="M88" s="102">
        <f t="shared" si="11"/>
        <v>95206</v>
      </c>
      <c r="N88" s="101">
        <f>SUM(N89:N90)</f>
        <v>0</v>
      </c>
      <c r="O88" s="101">
        <f>SUM(O89:O90)</f>
        <v>0</v>
      </c>
      <c r="P88" s="101">
        <f>SUM(P89:P90)</f>
        <v>95206</v>
      </c>
      <c r="Q88" s="101">
        <f>SUM(Q89:Q90)</f>
        <v>0</v>
      </c>
    </row>
    <row r="89" spans="1:17" s="97" customFormat="1" ht="15">
      <c r="A89" s="104" t="s">
        <v>759</v>
      </c>
      <c r="B89" s="105" t="s">
        <v>760</v>
      </c>
      <c r="C89" s="106">
        <f t="shared" si="9"/>
        <v>206957</v>
      </c>
      <c r="D89" s="105">
        <v>0</v>
      </c>
      <c r="E89" s="105">
        <v>0</v>
      </c>
      <c r="F89" s="105">
        <v>206957</v>
      </c>
      <c r="G89" s="105">
        <v>0</v>
      </c>
      <c r="H89" s="106">
        <f t="shared" si="10"/>
        <v>206957</v>
      </c>
      <c r="I89" s="105">
        <v>0</v>
      </c>
      <c r="J89" s="105">
        <v>0</v>
      </c>
      <c r="K89" s="105">
        <v>206957</v>
      </c>
      <c r="L89" s="105">
        <v>0</v>
      </c>
      <c r="M89" s="106">
        <f t="shared" si="11"/>
        <v>95206</v>
      </c>
      <c r="N89" s="105">
        <v>0</v>
      </c>
      <c r="O89" s="105">
        <v>0</v>
      </c>
      <c r="P89" s="105">
        <v>95206</v>
      </c>
      <c r="Q89" s="105">
        <v>0</v>
      </c>
    </row>
    <row r="90" spans="1:17" s="97" customFormat="1" ht="18.75" customHeight="1">
      <c r="A90" s="104" t="s">
        <v>761</v>
      </c>
      <c r="B90" s="105" t="s">
        <v>762</v>
      </c>
      <c r="C90" s="106">
        <f t="shared" si="9"/>
        <v>1313873</v>
      </c>
      <c r="D90" s="105">
        <v>0</v>
      </c>
      <c r="E90" s="105">
        <v>0</v>
      </c>
      <c r="F90" s="105">
        <v>1313873</v>
      </c>
      <c r="G90" s="105">
        <v>0</v>
      </c>
      <c r="H90" s="106">
        <f t="shared" si="10"/>
        <v>1313873</v>
      </c>
      <c r="I90" s="105">
        <v>0</v>
      </c>
      <c r="J90" s="105">
        <v>0</v>
      </c>
      <c r="K90" s="105">
        <v>1313873</v>
      </c>
      <c r="L90" s="105">
        <v>0</v>
      </c>
      <c r="M90" s="106">
        <f t="shared" si="11"/>
        <v>0</v>
      </c>
      <c r="N90" s="105">
        <v>0</v>
      </c>
      <c r="O90" s="105">
        <v>0</v>
      </c>
      <c r="P90" s="105">
        <v>0</v>
      </c>
      <c r="Q90" s="105">
        <v>0</v>
      </c>
    </row>
    <row r="91" spans="1:17" s="97" customFormat="1" ht="15">
      <c r="A91" s="100" t="s">
        <v>561</v>
      </c>
      <c r="B91" s="101" t="s">
        <v>655</v>
      </c>
      <c r="C91" s="102">
        <f t="shared" si="9"/>
        <v>5163297</v>
      </c>
      <c r="D91" s="101">
        <f>SUM(D47,D50,D56,D62,D79,D84,D87,D88)</f>
        <v>0</v>
      </c>
      <c r="E91" s="101">
        <f>SUM(E47,E50,E56,E62,E79,E84,E87,E88)</f>
        <v>2635802</v>
      </c>
      <c r="F91" s="101">
        <f>SUM(F47,F50,F56,F62,F79,F84,F87,F88)</f>
        <v>2444563</v>
      </c>
      <c r="G91" s="101">
        <f>SUM(G47,G50,G56,G62,G79,G84,G87,G88)</f>
        <v>82932</v>
      </c>
      <c r="H91" s="102">
        <f t="shared" si="10"/>
        <v>5162047</v>
      </c>
      <c r="I91" s="101">
        <f>SUM(I47,I50,I56,I62,I79,I84,I87,I88)</f>
        <v>0</v>
      </c>
      <c r="J91" s="101">
        <f>SUM(J47,J50,J56,J62,J79,J84,J87,J88)</f>
        <v>2634552</v>
      </c>
      <c r="K91" s="101">
        <f>SUM(K47,K50,K56,K62,K79,K84,K87,K88)</f>
        <v>2444563</v>
      </c>
      <c r="L91" s="101">
        <f>SUM(L47,L50,L56,L62,L79,L84,L87,L88)</f>
        <v>82932</v>
      </c>
      <c r="M91" s="102">
        <f t="shared" si="11"/>
        <v>754057</v>
      </c>
      <c r="N91" s="101">
        <f>SUM(N47,N50,N56,N62,N79,N84,N87,N88)</f>
        <v>0</v>
      </c>
      <c r="O91" s="101">
        <f>SUM(O47,O50,O56,O62,O79,O84,O87,O88)</f>
        <v>475584</v>
      </c>
      <c r="P91" s="101">
        <f>SUM(P47,P50,P56,P62,P79,P84,P87,P88)</f>
        <v>272563</v>
      </c>
      <c r="Q91" s="101">
        <f>SUM(Q47,Q50,Q56,Q62,Q79,Q84,Q87,Q88)</f>
        <v>5910</v>
      </c>
    </row>
    <row r="92" spans="1:17" s="97" customFormat="1" ht="15">
      <c r="A92" s="100"/>
      <c r="B92" s="101"/>
      <c r="C92" s="102"/>
      <c r="D92" s="101"/>
      <c r="E92" s="101"/>
      <c r="F92" s="101"/>
      <c r="G92" s="101"/>
      <c r="H92" s="102"/>
      <c r="I92" s="101"/>
      <c r="J92" s="101"/>
      <c r="K92" s="101"/>
      <c r="L92" s="101"/>
      <c r="M92" s="102"/>
      <c r="N92" s="101"/>
      <c r="O92" s="101"/>
      <c r="P92" s="101"/>
      <c r="Q92" s="101"/>
    </row>
    <row r="93" spans="1:17" s="97" customFormat="1" ht="20.25" customHeight="1">
      <c r="A93" s="100" t="s">
        <v>763</v>
      </c>
      <c r="B93" s="101" t="s">
        <v>764</v>
      </c>
      <c r="C93" s="102">
        <f aca="true" t="shared" si="12" ref="C93:C108">SUM(D93:G93)</f>
        <v>13873759</v>
      </c>
      <c r="D93" s="101">
        <v>0</v>
      </c>
      <c r="E93" s="101">
        <v>6119421</v>
      </c>
      <c r="F93" s="101">
        <v>6949042</v>
      </c>
      <c r="G93" s="101">
        <v>805296</v>
      </c>
      <c r="H93" s="102">
        <f aca="true" t="shared" si="13" ref="H93:H108">SUM(I93:L93)</f>
        <v>13873759</v>
      </c>
      <c r="I93" s="101">
        <v>0</v>
      </c>
      <c r="J93" s="101">
        <v>6119421</v>
      </c>
      <c r="K93" s="101">
        <v>6949042</v>
      </c>
      <c r="L93" s="101">
        <v>805296</v>
      </c>
      <c r="M93" s="102">
        <f aca="true" t="shared" si="14" ref="M93:M108">SUM(N93:Q93)</f>
        <v>0</v>
      </c>
      <c r="N93" s="101">
        <v>0</v>
      </c>
      <c r="O93" s="101">
        <v>0</v>
      </c>
      <c r="P93" s="101">
        <v>0</v>
      </c>
      <c r="Q93" s="101">
        <v>0</v>
      </c>
    </row>
    <row r="94" spans="1:17" s="97" customFormat="1" ht="22.5" customHeight="1">
      <c r="A94" s="100" t="s">
        <v>765</v>
      </c>
      <c r="B94" s="101" t="s">
        <v>766</v>
      </c>
      <c r="C94" s="102">
        <f t="shared" si="12"/>
        <v>11314079</v>
      </c>
      <c r="D94" s="101">
        <f>SUM(D95:D101)</f>
        <v>0</v>
      </c>
      <c r="E94" s="101">
        <f>SUM(E95:E101)</f>
        <v>3876050</v>
      </c>
      <c r="F94" s="101">
        <f>SUM(F95:F101)</f>
        <v>7416374</v>
      </c>
      <c r="G94" s="101">
        <f>SUM(G95:G101)</f>
        <v>21655</v>
      </c>
      <c r="H94" s="102">
        <f t="shared" si="13"/>
        <v>11315329</v>
      </c>
      <c r="I94" s="101">
        <f>SUM(I95:I101)</f>
        <v>0</v>
      </c>
      <c r="J94" s="101">
        <f>SUM(J95:J101)</f>
        <v>3877300</v>
      </c>
      <c r="K94" s="101">
        <f>SUM(K95:K101)</f>
        <v>7416374</v>
      </c>
      <c r="L94" s="101">
        <f>SUM(L95:L101)</f>
        <v>21655</v>
      </c>
      <c r="M94" s="102">
        <f t="shared" si="14"/>
        <v>-140042</v>
      </c>
      <c r="N94" s="101">
        <f>SUM(N95:N101)</f>
        <v>0</v>
      </c>
      <c r="O94" s="101">
        <f>SUM(O95:O101)</f>
        <v>-144358</v>
      </c>
      <c r="P94" s="101">
        <f>SUM(P95:P101)</f>
        <v>0</v>
      </c>
      <c r="Q94" s="101">
        <f>SUM(Q95:Q101)</f>
        <v>4316</v>
      </c>
    </row>
    <row r="95" spans="1:17" s="97" customFormat="1" ht="23.25" customHeight="1">
      <c r="A95" s="104" t="s">
        <v>767</v>
      </c>
      <c r="B95" s="105" t="s">
        <v>768</v>
      </c>
      <c r="C95" s="106">
        <f t="shared" si="12"/>
        <v>83814</v>
      </c>
      <c r="D95" s="105">
        <v>0</v>
      </c>
      <c r="E95" s="105">
        <v>77814</v>
      </c>
      <c r="F95" s="105">
        <v>0</v>
      </c>
      <c r="G95" s="105">
        <v>6000</v>
      </c>
      <c r="H95" s="106">
        <f t="shared" si="13"/>
        <v>85064</v>
      </c>
      <c r="I95" s="105">
        <v>0</v>
      </c>
      <c r="J95" s="105">
        <v>79064</v>
      </c>
      <c r="K95" s="105">
        <v>0</v>
      </c>
      <c r="L95" s="105">
        <v>6000</v>
      </c>
      <c r="M95" s="106">
        <f t="shared" si="14"/>
        <v>1250</v>
      </c>
      <c r="N95" s="105">
        <v>0</v>
      </c>
      <c r="O95" s="105">
        <v>1250</v>
      </c>
      <c r="P95" s="105">
        <v>0</v>
      </c>
      <c r="Q95" s="105">
        <v>0</v>
      </c>
    </row>
    <row r="96" spans="1:17" s="97" customFormat="1" ht="15">
      <c r="A96" s="104" t="s">
        <v>769</v>
      </c>
      <c r="B96" s="105" t="s">
        <v>770</v>
      </c>
      <c r="C96" s="106">
        <f t="shared" si="12"/>
        <v>1262997</v>
      </c>
      <c r="D96" s="105">
        <v>0</v>
      </c>
      <c r="E96" s="105">
        <v>1262997</v>
      </c>
      <c r="F96" s="105">
        <v>0</v>
      </c>
      <c r="G96" s="105">
        <v>0</v>
      </c>
      <c r="H96" s="106">
        <f t="shared" si="13"/>
        <v>1262997</v>
      </c>
      <c r="I96" s="105">
        <v>0</v>
      </c>
      <c r="J96" s="105">
        <v>1262997</v>
      </c>
      <c r="K96" s="105">
        <v>0</v>
      </c>
      <c r="L96" s="105">
        <v>0</v>
      </c>
      <c r="M96" s="106">
        <f t="shared" si="14"/>
        <v>0</v>
      </c>
      <c r="N96" s="105">
        <v>0</v>
      </c>
      <c r="O96" s="105">
        <v>0</v>
      </c>
      <c r="P96" s="105">
        <v>0</v>
      </c>
      <c r="Q96" s="105">
        <v>0</v>
      </c>
    </row>
    <row r="97" spans="1:17" s="97" customFormat="1" ht="29.25" customHeight="1">
      <c r="A97" s="104" t="s">
        <v>771</v>
      </c>
      <c r="B97" s="105" t="s">
        <v>772</v>
      </c>
      <c r="C97" s="106">
        <f t="shared" si="12"/>
        <v>1215655</v>
      </c>
      <c r="D97" s="105">
        <v>0</v>
      </c>
      <c r="E97" s="105"/>
      <c r="F97" s="105">
        <v>1200000</v>
      </c>
      <c r="G97" s="105">
        <v>15655</v>
      </c>
      <c r="H97" s="106">
        <f t="shared" si="13"/>
        <v>1215655</v>
      </c>
      <c r="I97" s="105">
        <v>0</v>
      </c>
      <c r="J97" s="105"/>
      <c r="K97" s="105">
        <v>1200000</v>
      </c>
      <c r="L97" s="105">
        <v>15655</v>
      </c>
      <c r="M97" s="106">
        <f t="shared" si="14"/>
        <v>5756</v>
      </c>
      <c r="N97" s="105">
        <v>0</v>
      </c>
      <c r="O97" s="105">
        <v>1440</v>
      </c>
      <c r="P97" s="105">
        <v>0</v>
      </c>
      <c r="Q97" s="105">
        <v>4316</v>
      </c>
    </row>
    <row r="98" spans="1:17" s="97" customFormat="1" ht="22.5" customHeight="1">
      <c r="A98" s="104" t="s">
        <v>773</v>
      </c>
      <c r="B98" s="105" t="s">
        <v>774</v>
      </c>
      <c r="C98" s="106">
        <f t="shared" si="12"/>
        <v>107488</v>
      </c>
      <c r="D98" s="105">
        <v>0</v>
      </c>
      <c r="E98" s="105">
        <v>107488</v>
      </c>
      <c r="F98" s="105">
        <v>0</v>
      </c>
      <c r="G98" s="105">
        <v>0</v>
      </c>
      <c r="H98" s="106">
        <f t="shared" si="13"/>
        <v>107488</v>
      </c>
      <c r="I98" s="105">
        <v>0</v>
      </c>
      <c r="J98" s="105">
        <v>107488</v>
      </c>
      <c r="K98" s="105">
        <v>0</v>
      </c>
      <c r="L98" s="105">
        <v>0</v>
      </c>
      <c r="M98" s="106">
        <f t="shared" si="14"/>
        <v>0</v>
      </c>
      <c r="N98" s="105">
        <v>0</v>
      </c>
      <c r="O98" s="105">
        <v>0</v>
      </c>
      <c r="P98" s="105">
        <v>0</v>
      </c>
      <c r="Q98" s="105">
        <v>0</v>
      </c>
    </row>
    <row r="99" spans="1:17" s="97" customFormat="1" ht="18" customHeight="1">
      <c r="A99" s="104" t="s">
        <v>775</v>
      </c>
      <c r="B99" s="105" t="s">
        <v>776</v>
      </c>
      <c r="C99" s="106">
        <f t="shared" si="12"/>
        <v>558055</v>
      </c>
      <c r="D99" s="105">
        <v>0</v>
      </c>
      <c r="E99" s="105">
        <v>558055</v>
      </c>
      <c r="F99" s="105">
        <v>0</v>
      </c>
      <c r="G99" s="105">
        <v>0</v>
      </c>
      <c r="H99" s="106">
        <f t="shared" si="13"/>
        <v>558055</v>
      </c>
      <c r="I99" s="105">
        <v>0</v>
      </c>
      <c r="J99" s="105">
        <v>558055</v>
      </c>
      <c r="K99" s="105">
        <v>0</v>
      </c>
      <c r="L99" s="105">
        <v>0</v>
      </c>
      <c r="M99" s="106">
        <f t="shared" si="14"/>
        <v>0</v>
      </c>
      <c r="N99" s="105">
        <v>0</v>
      </c>
      <c r="O99" s="105">
        <v>0</v>
      </c>
      <c r="P99" s="105">
        <v>0</v>
      </c>
      <c r="Q99" s="105">
        <v>0</v>
      </c>
    </row>
    <row r="100" spans="1:17" s="97" customFormat="1" ht="21" customHeight="1">
      <c r="A100" s="104" t="s">
        <v>777</v>
      </c>
      <c r="B100" s="105" t="s">
        <v>778</v>
      </c>
      <c r="C100" s="106">
        <f t="shared" si="12"/>
        <v>7076588</v>
      </c>
      <c r="D100" s="105">
        <v>0</v>
      </c>
      <c r="E100" s="105">
        <v>860214</v>
      </c>
      <c r="F100" s="105">
        <v>6216374</v>
      </c>
      <c r="G100" s="105">
        <v>0</v>
      </c>
      <c r="H100" s="106">
        <f t="shared" si="13"/>
        <v>7076588</v>
      </c>
      <c r="I100" s="105">
        <v>0</v>
      </c>
      <c r="J100" s="105">
        <v>860214</v>
      </c>
      <c r="K100" s="105">
        <v>6216374</v>
      </c>
      <c r="L100" s="105">
        <v>0</v>
      </c>
      <c r="M100" s="106">
        <f t="shared" si="14"/>
        <v>0</v>
      </c>
      <c r="N100" s="105">
        <v>0</v>
      </c>
      <c r="O100" s="105">
        <v>0</v>
      </c>
      <c r="P100" s="105">
        <v>0</v>
      </c>
      <c r="Q100" s="105">
        <v>0</v>
      </c>
    </row>
    <row r="101" spans="1:17" s="97" customFormat="1" ht="19.5" customHeight="1">
      <c r="A101" s="104" t="s">
        <v>779</v>
      </c>
      <c r="B101" s="105" t="s">
        <v>780</v>
      </c>
      <c r="C101" s="106">
        <f t="shared" si="12"/>
        <v>1009482</v>
      </c>
      <c r="D101" s="105">
        <v>0</v>
      </c>
      <c r="E101" s="105">
        <v>1009482</v>
      </c>
      <c r="F101" s="105">
        <v>0</v>
      </c>
      <c r="G101" s="105">
        <v>0</v>
      </c>
      <c r="H101" s="106">
        <f t="shared" si="13"/>
        <v>1009482</v>
      </c>
      <c r="I101" s="105">
        <v>0</v>
      </c>
      <c r="J101" s="105">
        <v>1009482</v>
      </c>
      <c r="K101" s="105">
        <v>0</v>
      </c>
      <c r="L101" s="105">
        <v>0</v>
      </c>
      <c r="M101" s="106">
        <f t="shared" si="14"/>
        <v>-147048</v>
      </c>
      <c r="N101" s="105">
        <v>0</v>
      </c>
      <c r="O101" s="105">
        <v>-147048</v>
      </c>
      <c r="P101" s="105">
        <v>0</v>
      </c>
      <c r="Q101" s="105">
        <v>0</v>
      </c>
    </row>
    <row r="102" spans="1:17" s="97" customFormat="1" ht="29.25" hidden="1">
      <c r="A102" s="100" t="s">
        <v>279</v>
      </c>
      <c r="B102" s="101" t="s">
        <v>781</v>
      </c>
      <c r="C102" s="102">
        <f t="shared" si="12"/>
        <v>0</v>
      </c>
      <c r="D102" s="101">
        <f>SUM(D103:D104)</f>
        <v>0</v>
      </c>
      <c r="E102" s="101">
        <f>SUM(E103:E104)</f>
        <v>0</v>
      </c>
      <c r="F102" s="101">
        <f>SUM(F103:F104)</f>
        <v>0</v>
      </c>
      <c r="G102" s="101">
        <f>SUM(G103:G104)</f>
        <v>0</v>
      </c>
      <c r="H102" s="102">
        <f t="shared" si="13"/>
        <v>0</v>
      </c>
      <c r="I102" s="101">
        <f>SUM(I103:I104)</f>
        <v>0</v>
      </c>
      <c r="J102" s="101">
        <f>SUM(J103:J104)</f>
        <v>0</v>
      </c>
      <c r="K102" s="101">
        <f>SUM(K103:K104)</f>
        <v>0</v>
      </c>
      <c r="L102" s="101">
        <f>SUM(L103:L104)</f>
        <v>0</v>
      </c>
      <c r="M102" s="102">
        <f t="shared" si="14"/>
        <v>0</v>
      </c>
      <c r="N102" s="101">
        <f>SUM(N103:N104)</f>
        <v>0</v>
      </c>
      <c r="O102" s="101">
        <f>SUM(O103:O104)</f>
        <v>0</v>
      </c>
      <c r="P102" s="101">
        <f>SUM(P103:P104)</f>
        <v>0</v>
      </c>
      <c r="Q102" s="101">
        <f>SUM(Q103:Q104)</f>
        <v>0</v>
      </c>
    </row>
    <row r="103" spans="1:17" s="97" customFormat="1" ht="29.25" hidden="1">
      <c r="A103" s="100" t="s">
        <v>782</v>
      </c>
      <c r="B103" s="101" t="s">
        <v>783</v>
      </c>
      <c r="C103" s="102">
        <f t="shared" si="12"/>
        <v>0</v>
      </c>
      <c r="D103" s="101">
        <v>0</v>
      </c>
      <c r="E103" s="101">
        <v>0</v>
      </c>
      <c r="F103" s="101">
        <v>0</v>
      </c>
      <c r="G103" s="101">
        <v>0</v>
      </c>
      <c r="H103" s="102">
        <f t="shared" si="13"/>
        <v>0</v>
      </c>
      <c r="I103" s="101">
        <v>0</v>
      </c>
      <c r="J103" s="101">
        <v>0</v>
      </c>
      <c r="K103" s="101">
        <v>0</v>
      </c>
      <c r="L103" s="101">
        <v>0</v>
      </c>
      <c r="M103" s="102">
        <f t="shared" si="14"/>
        <v>0</v>
      </c>
      <c r="N103" s="101">
        <v>0</v>
      </c>
      <c r="O103" s="101">
        <v>0</v>
      </c>
      <c r="P103" s="101">
        <v>0</v>
      </c>
      <c r="Q103" s="101">
        <v>0</v>
      </c>
    </row>
    <row r="104" spans="1:17" s="97" customFormat="1" ht="29.25" hidden="1">
      <c r="A104" s="100" t="s">
        <v>784</v>
      </c>
      <c r="B104" s="101" t="s">
        <v>785</v>
      </c>
      <c r="C104" s="102">
        <f t="shared" si="12"/>
        <v>0</v>
      </c>
      <c r="D104" s="101">
        <v>0</v>
      </c>
      <c r="E104" s="101">
        <v>0</v>
      </c>
      <c r="F104" s="101">
        <v>0</v>
      </c>
      <c r="G104" s="101">
        <v>0</v>
      </c>
      <c r="H104" s="102">
        <f t="shared" si="13"/>
        <v>0</v>
      </c>
      <c r="I104" s="101">
        <v>0</v>
      </c>
      <c r="J104" s="101">
        <v>0</v>
      </c>
      <c r="K104" s="101">
        <v>0</v>
      </c>
      <c r="L104" s="101">
        <v>0</v>
      </c>
      <c r="M104" s="102">
        <f t="shared" si="14"/>
        <v>0</v>
      </c>
      <c r="N104" s="101">
        <v>0</v>
      </c>
      <c r="O104" s="101">
        <v>0</v>
      </c>
      <c r="P104" s="101">
        <v>0</v>
      </c>
      <c r="Q104" s="101">
        <v>0</v>
      </c>
    </row>
    <row r="105" spans="1:17" s="97" customFormat="1" ht="15" hidden="1">
      <c r="A105" s="100" t="s">
        <v>397</v>
      </c>
      <c r="B105" s="101" t="s">
        <v>786</v>
      </c>
      <c r="C105" s="102">
        <f t="shared" si="12"/>
        <v>0</v>
      </c>
      <c r="D105" s="101">
        <v>0</v>
      </c>
      <c r="E105" s="101">
        <v>0</v>
      </c>
      <c r="F105" s="101">
        <v>0</v>
      </c>
      <c r="G105" s="101">
        <v>0</v>
      </c>
      <c r="H105" s="102">
        <f t="shared" si="13"/>
        <v>0</v>
      </c>
      <c r="I105" s="101">
        <v>0</v>
      </c>
      <c r="J105" s="101">
        <v>0</v>
      </c>
      <c r="K105" s="101">
        <v>0</v>
      </c>
      <c r="L105" s="101">
        <v>0</v>
      </c>
      <c r="M105" s="102">
        <f t="shared" si="14"/>
        <v>0</v>
      </c>
      <c r="N105" s="101">
        <v>0</v>
      </c>
      <c r="O105" s="101">
        <v>0</v>
      </c>
      <c r="P105" s="101">
        <v>0</v>
      </c>
      <c r="Q105" s="101">
        <v>0</v>
      </c>
    </row>
    <row r="106" spans="1:17" s="97" customFormat="1" ht="15" hidden="1">
      <c r="A106" s="100" t="s">
        <v>787</v>
      </c>
      <c r="B106" s="101" t="s">
        <v>788</v>
      </c>
      <c r="C106" s="102">
        <f t="shared" si="12"/>
        <v>0</v>
      </c>
      <c r="D106" s="101">
        <f>SUM(D107)</f>
        <v>0</v>
      </c>
      <c r="E106" s="101">
        <f>SUM(E107)</f>
        <v>0</v>
      </c>
      <c r="F106" s="101">
        <f>SUM(F107)</f>
        <v>0</v>
      </c>
      <c r="G106" s="101">
        <f>SUM(G107)</f>
        <v>0</v>
      </c>
      <c r="H106" s="102">
        <f t="shared" si="13"/>
        <v>0</v>
      </c>
      <c r="I106" s="101">
        <f>SUM(I107)</f>
        <v>0</v>
      </c>
      <c r="J106" s="101">
        <f>SUM(J107)</f>
        <v>0</v>
      </c>
      <c r="K106" s="101">
        <f>SUM(K107)</f>
        <v>0</v>
      </c>
      <c r="L106" s="101">
        <f>SUM(L107)</f>
        <v>0</v>
      </c>
      <c r="M106" s="102">
        <f t="shared" si="14"/>
        <v>0</v>
      </c>
      <c r="N106" s="101">
        <f>SUM(N107)</f>
        <v>0</v>
      </c>
      <c r="O106" s="101">
        <f>SUM(O107)</f>
        <v>0</v>
      </c>
      <c r="P106" s="101">
        <f>SUM(P107)</f>
        <v>0</v>
      </c>
      <c r="Q106" s="101">
        <f>SUM(Q107)</f>
        <v>0</v>
      </c>
    </row>
    <row r="107" spans="1:17" s="97" customFormat="1" ht="15" customHeight="1" hidden="1">
      <c r="A107" s="100" t="s">
        <v>789</v>
      </c>
      <c r="B107" s="101" t="s">
        <v>790</v>
      </c>
      <c r="C107" s="102">
        <f t="shared" si="12"/>
        <v>0</v>
      </c>
      <c r="D107" s="101">
        <v>0</v>
      </c>
      <c r="E107" s="101">
        <v>0</v>
      </c>
      <c r="F107" s="101">
        <v>0</v>
      </c>
      <c r="G107" s="101">
        <v>0</v>
      </c>
      <c r="H107" s="102">
        <f t="shared" si="13"/>
        <v>0</v>
      </c>
      <c r="I107" s="101">
        <v>0</v>
      </c>
      <c r="J107" s="101">
        <v>0</v>
      </c>
      <c r="K107" s="101">
        <v>0</v>
      </c>
      <c r="L107" s="101">
        <v>0</v>
      </c>
      <c r="M107" s="102">
        <f t="shared" si="14"/>
        <v>0</v>
      </c>
      <c r="N107" s="101">
        <v>0</v>
      </c>
      <c r="O107" s="101">
        <v>0</v>
      </c>
      <c r="P107" s="101">
        <v>0</v>
      </c>
      <c r="Q107" s="101">
        <v>0</v>
      </c>
    </row>
    <row r="108" spans="1:17" s="97" customFormat="1" ht="25.5" customHeight="1">
      <c r="A108" s="100" t="s">
        <v>791</v>
      </c>
      <c r="B108" s="101" t="s">
        <v>655</v>
      </c>
      <c r="C108" s="102">
        <f t="shared" si="12"/>
        <v>25187838</v>
      </c>
      <c r="D108" s="101">
        <f>SUM(D93,D94,D102,D105,D106)</f>
        <v>0</v>
      </c>
      <c r="E108" s="101">
        <f>SUM(E93,E94,E102,E105,E106)</f>
        <v>9995471</v>
      </c>
      <c r="F108" s="101">
        <f>SUM(F93,F94,F102,F105,F106)</f>
        <v>14365416</v>
      </c>
      <c r="G108" s="101">
        <f>SUM(G93,G94,G102,G105,G106)</f>
        <v>826951</v>
      </c>
      <c r="H108" s="102">
        <f t="shared" si="13"/>
        <v>25189088</v>
      </c>
      <c r="I108" s="101">
        <f>SUM(I93,I94,I102,I105,I106)</f>
        <v>0</v>
      </c>
      <c r="J108" s="101">
        <f>SUM(J93,J94,J102,J105,J106)</f>
        <v>9996721</v>
      </c>
      <c r="K108" s="101">
        <f>SUM(K93,K94,K102,K105,K106)</f>
        <v>14365416</v>
      </c>
      <c r="L108" s="101">
        <f>SUM(L93,L94,L102,L105,L106)</f>
        <v>826951</v>
      </c>
      <c r="M108" s="102">
        <f t="shared" si="14"/>
        <v>-140042</v>
      </c>
      <c r="N108" s="101">
        <f>SUM(N93,N94,N102,N105,N106)</f>
        <v>0</v>
      </c>
      <c r="O108" s="101">
        <f>SUM(O93,O94,O102,O105,O106)</f>
        <v>-144358</v>
      </c>
      <c r="P108" s="101">
        <f>SUM(P93,P94,P102,P105,P106)</f>
        <v>0</v>
      </c>
      <c r="Q108" s="101">
        <f>SUM(Q93,Q94,Q102,Q105,Q106)</f>
        <v>4316</v>
      </c>
    </row>
    <row r="109" spans="1:17" s="97" customFormat="1" ht="15">
      <c r="A109" s="100"/>
      <c r="B109" s="101"/>
      <c r="C109" s="102"/>
      <c r="D109" s="101"/>
      <c r="E109" s="101"/>
      <c r="F109" s="101"/>
      <c r="G109" s="101"/>
      <c r="H109" s="102"/>
      <c r="I109" s="101"/>
      <c r="J109" s="101"/>
      <c r="K109" s="101"/>
      <c r="L109" s="101"/>
      <c r="M109" s="102"/>
      <c r="N109" s="101"/>
      <c r="O109" s="101"/>
      <c r="P109" s="101"/>
      <c r="Q109" s="101"/>
    </row>
    <row r="110" spans="1:17" s="97" customFormat="1" ht="19.5" customHeight="1">
      <c r="A110" s="100" t="s">
        <v>792</v>
      </c>
      <c r="B110" s="101" t="s">
        <v>655</v>
      </c>
      <c r="C110" s="102">
        <f>SUM(D110:G110)</f>
        <v>30351135</v>
      </c>
      <c r="D110" s="101">
        <f>SUM(D91,D108)</f>
        <v>0</v>
      </c>
      <c r="E110" s="101">
        <f>SUM(E91,E108)</f>
        <v>12631273</v>
      </c>
      <c r="F110" s="101">
        <f>SUM(F91,F108)</f>
        <v>16809979</v>
      </c>
      <c r="G110" s="101">
        <f>SUM(G91,G108)</f>
        <v>909883</v>
      </c>
      <c r="H110" s="102">
        <f>SUM(I110:L110)</f>
        <v>30351135</v>
      </c>
      <c r="I110" s="101">
        <f>SUM(I91,I108)</f>
        <v>0</v>
      </c>
      <c r="J110" s="101">
        <f>SUM(J91,J108)</f>
        <v>12631273</v>
      </c>
      <c r="K110" s="101">
        <f>SUM(K91,K108)</f>
        <v>16809979</v>
      </c>
      <c r="L110" s="101">
        <f>SUM(L91,L108)</f>
        <v>909883</v>
      </c>
      <c r="M110" s="102">
        <f>SUM(N110:Q110)</f>
        <v>614015</v>
      </c>
      <c r="N110" s="101">
        <f>SUM(N91,N108)</f>
        <v>0</v>
      </c>
      <c r="O110" s="101">
        <f>SUM(O91,O108)</f>
        <v>331226</v>
      </c>
      <c r="P110" s="101">
        <f>SUM(P91,P108)</f>
        <v>272563</v>
      </c>
      <c r="Q110" s="101">
        <f>SUM(Q91,Q108)</f>
        <v>10226</v>
      </c>
    </row>
    <row r="111" spans="1:17" s="97" customFormat="1" ht="15">
      <c r="A111" s="247"/>
      <c r="B111" s="248"/>
      <c r="C111" s="249">
        <f>C44-C110</f>
        <v>0</v>
      </c>
      <c r="D111" s="249">
        <f aca="true" t="shared" si="15" ref="D111:Q111">D44-D110</f>
        <v>0</v>
      </c>
      <c r="E111" s="249">
        <f t="shared" si="15"/>
        <v>0</v>
      </c>
      <c r="F111" s="249">
        <f t="shared" si="15"/>
        <v>0</v>
      </c>
      <c r="G111" s="249">
        <f t="shared" si="15"/>
        <v>0</v>
      </c>
      <c r="H111" s="249">
        <f t="shared" si="15"/>
        <v>0</v>
      </c>
      <c r="I111" s="249">
        <f t="shared" si="15"/>
        <v>0</v>
      </c>
      <c r="J111" s="249">
        <f t="shared" si="15"/>
        <v>0</v>
      </c>
      <c r="K111" s="249">
        <f t="shared" si="15"/>
        <v>0</v>
      </c>
      <c r="L111" s="249">
        <f t="shared" si="15"/>
        <v>0</v>
      </c>
      <c r="M111" s="249">
        <f t="shared" si="15"/>
        <v>0</v>
      </c>
      <c r="N111" s="249">
        <f t="shared" si="15"/>
        <v>0</v>
      </c>
      <c r="O111" s="249">
        <f t="shared" si="15"/>
        <v>0</v>
      </c>
      <c r="P111" s="249">
        <f t="shared" si="15"/>
        <v>0</v>
      </c>
      <c r="Q111" s="249">
        <f t="shared" si="15"/>
        <v>0</v>
      </c>
    </row>
    <row r="113" spans="1:15" s="111" customFormat="1" ht="15">
      <c r="A113" s="85"/>
      <c r="B113" s="110"/>
      <c r="C113" s="110"/>
      <c r="D113" s="110"/>
      <c r="H113" s="110"/>
      <c r="I113" s="110"/>
      <c r="M113" s="110"/>
      <c r="N113" s="110"/>
      <c r="O113" s="112"/>
    </row>
    <row r="114" spans="1:15" s="111" customFormat="1" ht="15">
      <c r="A114" s="113"/>
      <c r="B114" s="110"/>
      <c r="C114" s="110"/>
      <c r="D114" s="110"/>
      <c r="H114" s="110"/>
      <c r="I114" s="110"/>
      <c r="M114" s="110"/>
      <c r="N114" s="110"/>
      <c r="O114" s="112"/>
    </row>
    <row r="115" spans="1:15" s="111" customFormat="1" ht="15">
      <c r="A115" s="85"/>
      <c r="B115" s="110"/>
      <c r="C115" s="110"/>
      <c r="D115" s="110"/>
      <c r="H115" s="110"/>
      <c r="I115" s="110"/>
      <c r="M115" s="110"/>
      <c r="N115" s="110"/>
      <c r="O115" s="112"/>
    </row>
    <row r="116" spans="1:15" s="111" customFormat="1" ht="15">
      <c r="A116" s="114" t="s">
        <v>989</v>
      </c>
      <c r="B116" s="110"/>
      <c r="C116" s="110"/>
      <c r="D116" s="110"/>
      <c r="H116" s="110"/>
      <c r="I116" s="110"/>
      <c r="M116" s="110"/>
      <c r="N116" s="110"/>
      <c r="O116" s="112"/>
    </row>
    <row r="117" spans="1:15" s="115" customFormat="1" ht="15">
      <c r="A117" s="114" t="s">
        <v>990</v>
      </c>
      <c r="O117" s="116"/>
    </row>
    <row r="118" spans="1:15" s="117" customFormat="1" ht="15">
      <c r="A118" s="114" t="s">
        <v>991</v>
      </c>
      <c r="O118" s="118"/>
    </row>
    <row r="119" spans="1:15" s="120" customFormat="1" ht="15">
      <c r="A119" s="114"/>
      <c r="B119" s="119"/>
      <c r="C119" s="119"/>
      <c r="D119" s="119"/>
      <c r="H119" s="119"/>
      <c r="I119" s="119"/>
      <c r="M119" s="119"/>
      <c r="N119" s="119"/>
      <c r="O119" s="121"/>
    </row>
    <row r="120" spans="1:15" s="111" customFormat="1" ht="15">
      <c r="A120" s="85"/>
      <c r="B120" s="122"/>
      <c r="C120" s="122"/>
      <c r="D120" s="122"/>
      <c r="H120" s="122"/>
      <c r="I120" s="122"/>
      <c r="M120" s="122"/>
      <c r="N120" s="122"/>
      <c r="O120" s="112"/>
    </row>
    <row r="121" spans="1:15" s="124" customFormat="1" ht="15">
      <c r="A121" s="113"/>
      <c r="B121" s="123"/>
      <c r="C121" s="123"/>
      <c r="D121" s="123"/>
      <c r="H121" s="123"/>
      <c r="I121" s="123"/>
      <c r="M121" s="123"/>
      <c r="N121" s="123"/>
      <c r="O121" s="125"/>
    </row>
    <row r="122" spans="1:15" s="127" customFormat="1" ht="14.25">
      <c r="A122" s="85"/>
      <c r="B122" s="126"/>
      <c r="C122" s="126"/>
      <c r="D122" s="126"/>
      <c r="H122" s="126"/>
      <c r="I122" s="126"/>
      <c r="M122" s="126"/>
      <c r="N122" s="126"/>
      <c r="O122" s="128"/>
    </row>
    <row r="123" spans="1:15" s="111" customFormat="1" ht="15">
      <c r="A123" s="85"/>
      <c r="B123" s="122"/>
      <c r="C123" s="122"/>
      <c r="D123" s="129"/>
      <c r="H123" s="122"/>
      <c r="I123" s="129"/>
      <c r="M123" s="122"/>
      <c r="N123" s="129"/>
      <c r="O123" s="112"/>
    </row>
    <row r="124" spans="1:15" s="124" customFormat="1" ht="15">
      <c r="A124" s="113"/>
      <c r="B124" s="123"/>
      <c r="C124" s="123"/>
      <c r="D124" s="130"/>
      <c r="H124" s="123"/>
      <c r="I124" s="130"/>
      <c r="M124" s="123"/>
      <c r="N124" s="130"/>
      <c r="O124" s="125"/>
    </row>
    <row r="125" spans="1:15" s="124" customFormat="1" ht="15">
      <c r="A125" s="113"/>
      <c r="B125" s="123"/>
      <c r="C125" s="123"/>
      <c r="D125" s="130"/>
      <c r="H125" s="123"/>
      <c r="I125" s="130"/>
      <c r="M125" s="123"/>
      <c r="N125" s="130"/>
      <c r="O125" s="125"/>
    </row>
    <row r="126" spans="1:15" s="124" customFormat="1" ht="15">
      <c r="A126" s="131"/>
      <c r="B126" s="132"/>
      <c r="C126" s="132"/>
      <c r="D126" s="132"/>
      <c r="H126" s="132"/>
      <c r="I126" s="132"/>
      <c r="M126" s="132"/>
      <c r="N126" s="132"/>
      <c r="O126" s="125"/>
    </row>
    <row r="127" spans="1:15" s="134" customFormat="1" ht="15">
      <c r="A127" s="133"/>
      <c r="O127" s="135"/>
    </row>
    <row r="128" spans="1:15" s="86" customFormat="1" ht="14.25">
      <c r="A128" s="85"/>
      <c r="C128" s="87"/>
      <c r="H128" s="87"/>
      <c r="M128" s="87"/>
      <c r="O128" s="8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Y51"/>
  <sheetViews>
    <sheetView zoomScalePageLayoutView="0" workbookViewId="0" topLeftCell="A31">
      <selection activeCell="B31" sqref="B1:B16384"/>
    </sheetView>
  </sheetViews>
  <sheetFormatPr defaultColWidth="9.140625" defaultRowHeight="15"/>
  <cols>
    <col min="1" max="1" width="12.421875" style="198" customWidth="1"/>
    <col min="2" max="2" width="19.8515625" style="199" customWidth="1"/>
    <col min="3" max="3" width="23.28125" style="199" customWidth="1"/>
    <col min="4" max="4" width="11.7109375" style="199" customWidth="1"/>
    <col min="5" max="5" width="12.28125" style="199" customWidth="1"/>
    <col min="6" max="6" width="11.7109375" style="200" customWidth="1"/>
    <col min="7" max="7" width="11.28125" style="200" customWidth="1"/>
    <col min="8" max="8" width="13.57421875" style="200" customWidth="1"/>
    <col min="9" max="9" width="14.00390625" style="200" customWidth="1"/>
    <col min="10" max="11" width="11.421875" style="200" customWidth="1"/>
    <col min="12" max="12" width="10.7109375" style="199" customWidth="1"/>
    <col min="13" max="13" width="11.28125" style="200" customWidth="1"/>
    <col min="14" max="14" width="10.28125" style="200" customWidth="1"/>
    <col min="15" max="15" width="12.421875" style="201" customWidth="1"/>
    <col min="16" max="16" width="12.28125" style="200" customWidth="1"/>
    <col min="17" max="17" width="9.8515625" style="200" customWidth="1"/>
    <col min="18" max="20" width="9.140625" style="198" customWidth="1"/>
    <col min="21" max="16384" width="9.140625" style="198" customWidth="1"/>
  </cols>
  <sheetData>
    <row r="1" spans="13:17" ht="15.75">
      <c r="M1" s="198"/>
      <c r="N1" s="215" t="s">
        <v>972</v>
      </c>
      <c r="O1" s="198"/>
      <c r="P1" s="199"/>
      <c r="Q1" s="199"/>
    </row>
    <row r="4" spans="2:17" s="216" customFormat="1" ht="18.75">
      <c r="B4" s="239" t="s">
        <v>973</v>
      </c>
      <c r="E4" s="215"/>
      <c r="F4" s="201"/>
      <c r="G4" s="201"/>
      <c r="H4" s="201"/>
      <c r="I4" s="201"/>
      <c r="J4" s="201"/>
      <c r="K4" s="201"/>
      <c r="L4" s="215"/>
      <c r="M4" s="201"/>
      <c r="N4" s="201"/>
      <c r="O4" s="201"/>
      <c r="P4" s="201"/>
      <c r="Q4" s="201"/>
    </row>
    <row r="8" spans="1:16" ht="58.5" customHeight="1">
      <c r="A8" s="260" t="s">
        <v>974</v>
      </c>
      <c r="B8" s="261"/>
      <c r="C8" s="261"/>
      <c r="D8" s="262"/>
      <c r="E8" s="217"/>
      <c r="F8" s="217"/>
      <c r="G8" s="142"/>
      <c r="H8" s="142"/>
      <c r="I8" s="142"/>
      <c r="J8" s="142"/>
      <c r="K8" s="142"/>
      <c r="L8" s="142"/>
      <c r="M8" s="142"/>
      <c r="O8" s="198"/>
      <c r="P8" s="198"/>
    </row>
    <row r="9" spans="1:6" ht="125.25" customHeight="1">
      <c r="A9" s="260" t="s">
        <v>975</v>
      </c>
      <c r="B9" s="262"/>
      <c r="C9" s="263" t="s">
        <v>976</v>
      </c>
      <c r="D9" s="263"/>
      <c r="E9" s="218"/>
      <c r="F9" s="218"/>
    </row>
    <row r="10" spans="1:6" ht="45" customHeight="1">
      <c r="A10" s="264">
        <f>623156</f>
        <v>623156</v>
      </c>
      <c r="B10" s="265"/>
      <c r="C10" s="266">
        <v>93473</v>
      </c>
      <c r="D10" s="266"/>
      <c r="E10" s="202"/>
      <c r="F10" s="218"/>
    </row>
    <row r="11" spans="1:4" ht="47.25" customHeight="1">
      <c r="A11" s="267" t="s">
        <v>977</v>
      </c>
      <c r="B11" s="267"/>
      <c r="C11" s="267"/>
      <c r="D11" s="267"/>
    </row>
    <row r="12" spans="1:4" ht="30.75" customHeight="1">
      <c r="A12" s="272">
        <v>419838</v>
      </c>
      <c r="B12" s="273"/>
      <c r="C12" s="274">
        <v>0</v>
      </c>
      <c r="D12" s="275"/>
    </row>
    <row r="13" spans="1:4" ht="43.5" customHeight="1">
      <c r="A13" s="267" t="s">
        <v>988</v>
      </c>
      <c r="B13" s="267"/>
      <c r="C13" s="267"/>
      <c r="D13" s="267"/>
    </row>
    <row r="14" spans="1:4" ht="31.5" customHeight="1">
      <c r="A14" s="268">
        <f>B31</f>
        <v>28517</v>
      </c>
      <c r="B14" s="269"/>
      <c r="C14" s="271">
        <v>0</v>
      </c>
      <c r="D14" s="271"/>
    </row>
    <row r="15" spans="1:4" ht="18.75">
      <c r="A15" s="276" t="s">
        <v>978</v>
      </c>
      <c r="B15" s="276"/>
      <c r="C15" s="276"/>
      <c r="D15" s="276"/>
    </row>
    <row r="16" spans="1:4" ht="28.5" customHeight="1">
      <c r="A16" s="268">
        <f>A10-A12-A14</f>
        <v>174801</v>
      </c>
      <c r="B16" s="269"/>
      <c r="C16" s="270">
        <f>C10-C14</f>
        <v>93473</v>
      </c>
      <c r="D16" s="271"/>
    </row>
    <row r="21" spans="1:25" ht="63">
      <c r="A21" s="211" t="s">
        <v>0</v>
      </c>
      <c r="B21" s="211" t="s">
        <v>469</v>
      </c>
      <c r="C21" s="212" t="s">
        <v>979</v>
      </c>
      <c r="D21" s="212" t="s">
        <v>980</v>
      </c>
      <c r="E21" s="213" t="s">
        <v>981</v>
      </c>
      <c r="F21" s="213" t="s">
        <v>982</v>
      </c>
      <c r="G21" s="213" t="s">
        <v>983</v>
      </c>
      <c r="H21" s="213" t="s">
        <v>987</v>
      </c>
      <c r="I21" s="213" t="s">
        <v>984</v>
      </c>
      <c r="J21" s="213" t="s">
        <v>985</v>
      </c>
      <c r="K21" s="213" t="s">
        <v>462</v>
      </c>
      <c r="L21" s="213" t="s">
        <v>463</v>
      </c>
      <c r="M21" s="213" t="s">
        <v>464</v>
      </c>
      <c r="N21" s="213" t="s">
        <v>465</v>
      </c>
      <c r="O21" s="213" t="s">
        <v>467</v>
      </c>
      <c r="P21" s="214" t="s">
        <v>986</v>
      </c>
      <c r="R21" s="203"/>
      <c r="S21" s="203"/>
      <c r="T21" s="203"/>
      <c r="U21" s="203"/>
      <c r="V21" s="203"/>
      <c r="W21" s="203"/>
      <c r="X21" s="203"/>
      <c r="Y21" s="203"/>
    </row>
    <row r="22" spans="1:16" ht="90.75" customHeight="1">
      <c r="A22" s="229" t="s">
        <v>71</v>
      </c>
      <c r="B22" s="230" t="s">
        <v>163</v>
      </c>
      <c r="C22" s="222"/>
      <c r="D22" s="222"/>
      <c r="E22" s="241">
        <v>15378</v>
      </c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</row>
    <row r="23" spans="1:16" ht="66" customHeight="1">
      <c r="A23" s="229" t="s">
        <v>173</v>
      </c>
      <c r="B23" s="230" t="s">
        <v>172</v>
      </c>
      <c r="C23" s="231"/>
      <c r="D23" s="231"/>
      <c r="E23" s="242">
        <v>3418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</row>
    <row r="24" spans="1:16" ht="27" customHeight="1">
      <c r="A24" s="229" t="s">
        <v>181</v>
      </c>
      <c r="B24" s="229" t="s">
        <v>180</v>
      </c>
      <c r="C24" s="231">
        <f aca="true" t="shared" si="0" ref="C24:P24">SUM(C25:C29)</f>
        <v>0</v>
      </c>
      <c r="D24" s="231">
        <f t="shared" si="0"/>
        <v>0</v>
      </c>
      <c r="E24" s="242">
        <f t="shared" si="0"/>
        <v>8931</v>
      </c>
      <c r="F24" s="231">
        <f t="shared" si="0"/>
        <v>0</v>
      </c>
      <c r="G24" s="231">
        <f t="shared" si="0"/>
        <v>0</v>
      </c>
      <c r="H24" s="231">
        <f>SUM(H25:H29)</f>
        <v>0</v>
      </c>
      <c r="I24" s="231">
        <f t="shared" si="0"/>
        <v>0</v>
      </c>
      <c r="J24" s="231">
        <f t="shared" si="0"/>
        <v>0</v>
      </c>
      <c r="K24" s="231">
        <f t="shared" si="0"/>
        <v>0</v>
      </c>
      <c r="L24" s="231">
        <f t="shared" si="0"/>
        <v>0</v>
      </c>
      <c r="M24" s="231">
        <f t="shared" si="0"/>
        <v>0</v>
      </c>
      <c r="N24" s="231">
        <f t="shared" si="0"/>
        <v>0</v>
      </c>
      <c r="O24" s="231">
        <f t="shared" si="0"/>
        <v>0</v>
      </c>
      <c r="P24" s="231">
        <f t="shared" si="0"/>
        <v>0</v>
      </c>
    </row>
    <row r="25" spans="1:16" ht="26.25" customHeight="1">
      <c r="A25" s="219" t="s">
        <v>224</v>
      </c>
      <c r="B25" s="219" t="s">
        <v>479</v>
      </c>
      <c r="C25" s="220"/>
      <c r="D25" s="220"/>
      <c r="E25" s="243">
        <v>4905</v>
      </c>
      <c r="F25" s="221"/>
      <c r="G25" s="221"/>
      <c r="H25" s="221"/>
      <c r="I25" s="221"/>
      <c r="J25" s="221"/>
      <c r="K25" s="220"/>
      <c r="L25" s="221"/>
      <c r="M25" s="221"/>
      <c r="N25" s="222"/>
      <c r="O25" s="221"/>
      <c r="P25" s="221"/>
    </row>
    <row r="26" spans="1:16" ht="57" customHeight="1">
      <c r="A26" s="219" t="s">
        <v>226</v>
      </c>
      <c r="B26" s="223" t="s">
        <v>481</v>
      </c>
      <c r="C26" s="220"/>
      <c r="D26" s="220"/>
      <c r="E26" s="244">
        <v>74</v>
      </c>
      <c r="F26" s="224"/>
      <c r="G26" s="221"/>
      <c r="H26" s="221"/>
      <c r="I26" s="221"/>
      <c r="J26" s="221"/>
      <c r="K26" s="220"/>
      <c r="L26" s="224"/>
      <c r="M26" s="224"/>
      <c r="N26" s="222"/>
      <c r="O26" s="221"/>
      <c r="P26" s="221"/>
    </row>
    <row r="27" spans="1:16" ht="27.75" customHeight="1">
      <c r="A27" s="219" t="s">
        <v>183</v>
      </c>
      <c r="B27" s="219" t="s">
        <v>482</v>
      </c>
      <c r="C27" s="220"/>
      <c r="D27" s="220"/>
      <c r="E27" s="244">
        <v>786</v>
      </c>
      <c r="F27" s="224"/>
      <c r="G27" s="221"/>
      <c r="H27" s="221"/>
      <c r="I27" s="221"/>
      <c r="J27" s="221"/>
      <c r="K27" s="220"/>
      <c r="L27" s="224"/>
      <c r="M27" s="224"/>
      <c r="N27" s="221"/>
      <c r="O27" s="225"/>
      <c r="P27" s="221"/>
    </row>
    <row r="28" spans="1:16" ht="32.25">
      <c r="A28" s="219" t="s">
        <v>206</v>
      </c>
      <c r="B28" s="226" t="s">
        <v>483</v>
      </c>
      <c r="C28" s="220"/>
      <c r="D28" s="220"/>
      <c r="E28" s="244">
        <v>2398</v>
      </c>
      <c r="F28" s="224"/>
      <c r="G28" s="221"/>
      <c r="H28" s="221"/>
      <c r="I28" s="221"/>
      <c r="J28" s="221"/>
      <c r="K28" s="220"/>
      <c r="L28" s="224"/>
      <c r="M28" s="224"/>
      <c r="N28" s="222"/>
      <c r="O28" s="221"/>
      <c r="P28" s="221"/>
    </row>
    <row r="29" spans="1:16" ht="62.25" customHeight="1">
      <c r="A29" s="219" t="s">
        <v>185</v>
      </c>
      <c r="B29" s="226" t="s">
        <v>484</v>
      </c>
      <c r="C29" s="220"/>
      <c r="D29" s="220"/>
      <c r="E29" s="244">
        <v>768</v>
      </c>
      <c r="F29" s="221"/>
      <c r="G29" s="221"/>
      <c r="H29" s="221"/>
      <c r="I29" s="221"/>
      <c r="J29" s="221"/>
      <c r="K29" s="220"/>
      <c r="L29" s="224"/>
      <c r="M29" s="221"/>
      <c r="N29" s="222"/>
      <c r="O29" s="221"/>
      <c r="P29" s="221"/>
    </row>
    <row r="30" spans="1:16" ht="93.75" customHeight="1">
      <c r="A30" s="229">
        <v>1900</v>
      </c>
      <c r="B30" s="240" t="s">
        <v>258</v>
      </c>
      <c r="C30" s="222"/>
      <c r="D30" s="222"/>
      <c r="E30" s="241">
        <v>790</v>
      </c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</row>
    <row r="31" spans="1:16" ht="67.5" customHeight="1">
      <c r="A31" s="204" t="s">
        <v>497</v>
      </c>
      <c r="B31" s="246">
        <f>SUM(C31:P31)</f>
        <v>28517</v>
      </c>
      <c r="C31" s="227">
        <f aca="true" t="shared" si="1" ref="C31:P31">SUM(C22+C23+C24+C30)</f>
        <v>0</v>
      </c>
      <c r="D31" s="227">
        <f t="shared" si="1"/>
        <v>0</v>
      </c>
      <c r="E31" s="245">
        <f t="shared" si="1"/>
        <v>28517</v>
      </c>
      <c r="F31" s="227">
        <f t="shared" si="1"/>
        <v>0</v>
      </c>
      <c r="G31" s="227">
        <f t="shared" si="1"/>
        <v>0</v>
      </c>
      <c r="H31" s="227">
        <f>SUM(H22+H23+H24+H30)</f>
        <v>0</v>
      </c>
      <c r="I31" s="227">
        <f t="shared" si="1"/>
        <v>0</v>
      </c>
      <c r="J31" s="227">
        <f t="shared" si="1"/>
        <v>0</v>
      </c>
      <c r="K31" s="227">
        <f t="shared" si="1"/>
        <v>0</v>
      </c>
      <c r="L31" s="227">
        <f t="shared" si="1"/>
        <v>0</v>
      </c>
      <c r="M31" s="227">
        <f t="shared" si="1"/>
        <v>0</v>
      </c>
      <c r="N31" s="227">
        <f t="shared" si="1"/>
        <v>0</v>
      </c>
      <c r="O31" s="227">
        <f t="shared" si="1"/>
        <v>0</v>
      </c>
      <c r="P31" s="227">
        <f t="shared" si="1"/>
        <v>0</v>
      </c>
    </row>
    <row r="33" spans="1:8" s="205" customFormat="1" ht="18.75">
      <c r="A33" s="232"/>
      <c r="B33" s="232"/>
      <c r="C33" s="232"/>
      <c r="D33" s="232"/>
      <c r="E33" s="232"/>
      <c r="F33" s="207"/>
      <c r="G33" s="208"/>
      <c r="H33" s="206"/>
    </row>
    <row r="34" spans="1:8" s="205" customFormat="1" ht="18.75">
      <c r="A34" s="232"/>
      <c r="B34" s="232"/>
      <c r="C34" s="232"/>
      <c r="D34" s="232"/>
      <c r="E34" s="232"/>
      <c r="F34" s="209"/>
      <c r="G34" s="210"/>
      <c r="H34" s="206"/>
    </row>
    <row r="35" spans="1:8" s="205" customFormat="1" ht="18.75">
      <c r="A35" s="232"/>
      <c r="B35" s="232"/>
      <c r="C35" s="232"/>
      <c r="D35" s="232"/>
      <c r="E35" s="232"/>
      <c r="H35" s="206"/>
    </row>
    <row r="36" spans="1:8" s="205" customFormat="1" ht="18.75">
      <c r="A36" s="232"/>
      <c r="B36" s="233"/>
      <c r="C36" s="232"/>
      <c r="D36" s="232"/>
      <c r="E36" s="232"/>
      <c r="H36" s="206"/>
    </row>
    <row r="37" spans="1:8" s="205" customFormat="1" ht="18.75">
      <c r="A37" s="232"/>
      <c r="B37" s="234"/>
      <c r="C37" s="235"/>
      <c r="D37" s="235"/>
      <c r="E37" s="232"/>
      <c r="H37" s="206"/>
    </row>
    <row r="38" spans="1:8" s="205" customFormat="1" ht="18.75">
      <c r="A38" s="232"/>
      <c r="B38" s="233"/>
      <c r="C38" s="232"/>
      <c r="D38" s="232"/>
      <c r="E38" s="232"/>
      <c r="H38" s="206"/>
    </row>
    <row r="39" spans="1:8" s="205" customFormat="1" ht="18.75">
      <c r="A39" s="232" t="s">
        <v>989</v>
      </c>
      <c r="B39" s="236"/>
      <c r="C39" s="232"/>
      <c r="D39" s="232"/>
      <c r="E39" s="232"/>
      <c r="H39" s="206"/>
    </row>
    <row r="40" spans="1:8" s="205" customFormat="1" ht="18.75">
      <c r="A40" s="232" t="s">
        <v>990</v>
      </c>
      <c r="B40" s="233"/>
      <c r="C40" s="232"/>
      <c r="D40" s="232"/>
      <c r="E40" s="232"/>
      <c r="H40" s="206"/>
    </row>
    <row r="41" spans="1:8" s="205" customFormat="1" ht="18.75">
      <c r="A41" s="232" t="s">
        <v>991</v>
      </c>
      <c r="B41" s="234"/>
      <c r="C41" s="232"/>
      <c r="D41" s="232"/>
      <c r="E41" s="232"/>
      <c r="H41" s="206"/>
    </row>
    <row r="42" spans="1:5" ht="18.75">
      <c r="A42" s="196"/>
      <c r="B42" s="236"/>
      <c r="C42" s="232"/>
      <c r="D42" s="232"/>
      <c r="E42" s="197"/>
    </row>
    <row r="43" spans="1:5" ht="18.75">
      <c r="A43" s="196"/>
      <c r="B43" s="233"/>
      <c r="C43" s="232"/>
      <c r="D43" s="232"/>
      <c r="E43" s="197"/>
    </row>
    <row r="44" spans="1:5" ht="18.75">
      <c r="A44" s="196"/>
      <c r="B44" s="234"/>
      <c r="C44" s="232"/>
      <c r="D44" s="232"/>
      <c r="E44" s="197"/>
    </row>
    <row r="45" spans="1:5" ht="18.75">
      <c r="A45" s="196"/>
      <c r="B45" s="233"/>
      <c r="C45" s="232"/>
      <c r="D45" s="232"/>
      <c r="E45" s="197"/>
    </row>
    <row r="46" spans="1:5" ht="18.75">
      <c r="A46" s="196"/>
      <c r="B46" s="233"/>
      <c r="C46" s="232"/>
      <c r="D46" s="232"/>
      <c r="E46" s="197"/>
    </row>
    <row r="47" spans="1:5" ht="18.75">
      <c r="A47" s="196"/>
      <c r="B47" s="234"/>
      <c r="C47" s="232"/>
      <c r="D47" s="232"/>
      <c r="E47" s="197"/>
    </row>
    <row r="48" spans="1:5" ht="18.75">
      <c r="A48" s="196"/>
      <c r="B48" s="234"/>
      <c r="C48" s="232"/>
      <c r="D48" s="232"/>
      <c r="E48" s="197"/>
    </row>
    <row r="49" spans="1:5" ht="18.75">
      <c r="A49" s="196"/>
      <c r="B49" s="237"/>
      <c r="C49" s="232"/>
      <c r="D49" s="232"/>
      <c r="E49" s="197"/>
    </row>
    <row r="50" spans="1:5" ht="18.75">
      <c r="A50" s="196"/>
      <c r="B50" s="238"/>
      <c r="C50" s="232"/>
      <c r="D50" s="232"/>
      <c r="E50" s="197"/>
    </row>
    <row r="51" ht="15.75">
      <c r="B51" s="228"/>
    </row>
  </sheetData>
  <sheetProtection/>
  <mergeCells count="14">
    <mergeCell ref="A16:B16"/>
    <mergeCell ref="C16:D16"/>
    <mergeCell ref="A12:B12"/>
    <mergeCell ref="C12:D12"/>
    <mergeCell ref="A13:D13"/>
    <mergeCell ref="A14:B14"/>
    <mergeCell ref="C14:D14"/>
    <mergeCell ref="A15:D15"/>
    <mergeCell ref="A8:D8"/>
    <mergeCell ref="A9:B9"/>
    <mergeCell ref="C9:D9"/>
    <mergeCell ref="A10:B10"/>
    <mergeCell ref="C10:D10"/>
    <mergeCell ref="A11:D11"/>
  </mergeCells>
  <dataValidations count="1">
    <dataValidation type="whole" operator="greaterThanOrEqual" allowBlank="1" showInputMessage="1" showErrorMessage="1" error="Въвежда се цяло положително число!" sqref="O27">
      <formula1>0</formula1>
    </dataValidation>
  </dataValidations>
  <printOptions horizontalCentered="1"/>
  <pageMargins left="0" right="0" top="0" bottom="0" header="0" footer="0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Мартина Стоилова</dc:creator>
  <cp:keywords/>
  <dc:description/>
  <cp:lastModifiedBy>Milena Filipova</cp:lastModifiedBy>
  <cp:lastPrinted>2022-05-27T07:03:26Z</cp:lastPrinted>
  <dcterms:created xsi:type="dcterms:W3CDTF">2016-01-26T08:35:43Z</dcterms:created>
  <dcterms:modified xsi:type="dcterms:W3CDTF">2022-05-27T07:05:08Z</dcterms:modified>
  <cp:category/>
  <cp:version/>
  <cp:contentType/>
  <cp:contentStatus/>
</cp:coreProperties>
</file>